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15225" windowHeight="8745"/>
  </bookViews>
  <sheets>
    <sheet name="Лист1" sheetId="1" r:id="rId1"/>
  </sheets>
  <definedNames>
    <definedName name="_xlnm.Print_Titles" localSheetId="0">Лист1!$7:$8</definedName>
    <definedName name="_xlnm.Print_Area" localSheetId="0">Лист1!$A$1:$M$430</definedName>
  </definedNames>
  <calcPr calcId="125725" fullCalcOnLoad="1"/>
</workbook>
</file>

<file path=xl/calcChain.xml><?xml version="1.0" encoding="utf-8"?>
<calcChain xmlns="http://schemas.openxmlformats.org/spreadsheetml/2006/main">
  <c r="F330" i="1"/>
  <c r="E191"/>
  <c r="E132"/>
  <c r="E167"/>
  <c r="C288"/>
  <c r="D288"/>
  <c r="F288"/>
  <c r="G288"/>
  <c r="H288"/>
  <c r="E288"/>
  <c r="G246"/>
  <c r="F194"/>
  <c r="G194"/>
  <c r="H194"/>
  <c r="C194"/>
  <c r="D194"/>
  <c r="E194"/>
  <c r="C191"/>
  <c r="D191"/>
  <c r="F191"/>
  <c r="G191"/>
  <c r="H191"/>
  <c r="C186"/>
  <c r="D186"/>
  <c r="E186"/>
  <c r="F186"/>
  <c r="H186"/>
  <c r="G186"/>
  <c r="C84"/>
  <c r="C52"/>
  <c r="C129"/>
  <c r="C299"/>
  <c r="D9"/>
  <c r="E9"/>
  <c r="G9"/>
  <c r="H9"/>
  <c r="C9"/>
  <c r="E434"/>
  <c r="D434"/>
  <c r="F434"/>
  <c r="C434"/>
  <c r="C265"/>
  <c r="D265"/>
  <c r="E265"/>
  <c r="F265"/>
  <c r="H265"/>
  <c r="G265"/>
  <c r="D246"/>
  <c r="E246"/>
  <c r="F246"/>
  <c r="H246"/>
  <c r="C246"/>
  <c r="C122"/>
  <c r="D122"/>
  <c r="F122"/>
  <c r="G122"/>
  <c r="H122"/>
  <c r="E122"/>
  <c r="C199"/>
  <c r="D199"/>
  <c r="E199"/>
  <c r="F199"/>
  <c r="H199"/>
  <c r="G199"/>
  <c r="F169"/>
  <c r="D299"/>
  <c r="E299"/>
  <c r="F299"/>
  <c r="G299"/>
  <c r="H299"/>
  <c r="D234"/>
  <c r="E234"/>
  <c r="F234"/>
  <c r="G234"/>
  <c r="H234"/>
  <c r="C234"/>
  <c r="D129"/>
  <c r="E129"/>
  <c r="F129"/>
  <c r="H129"/>
  <c r="G129"/>
  <c r="D84"/>
  <c r="E84"/>
  <c r="F84"/>
  <c r="H84"/>
  <c r="G84"/>
  <c r="D52"/>
  <c r="F52"/>
  <c r="H52"/>
  <c r="G52"/>
  <c r="E60"/>
  <c r="E52"/>
  <c r="F17"/>
  <c r="F9"/>
  <c r="M9"/>
  <c r="M325"/>
  <c r="M323"/>
  <c r="M314"/>
  <c r="M308"/>
  <c r="M299"/>
  <c r="M288"/>
  <c r="M280"/>
  <c r="M278"/>
  <c r="M265"/>
  <c r="M246"/>
  <c r="M234"/>
  <c r="M199"/>
  <c r="M191"/>
  <c r="M186"/>
  <c r="M178"/>
  <c r="M172"/>
  <c r="M159"/>
  <c r="M129"/>
  <c r="M122"/>
  <c r="M101"/>
  <c r="M84"/>
  <c r="M52"/>
  <c r="M30"/>
  <c r="M421"/>
  <c r="M346"/>
  <c r="M419"/>
  <c r="M427"/>
  <c r="M423"/>
  <c r="M428"/>
  <c r="H280"/>
  <c r="G280"/>
  <c r="F280"/>
  <c r="D280"/>
  <c r="C280"/>
  <c r="E280"/>
  <c r="E325"/>
  <c r="E159"/>
  <c r="E308"/>
  <c r="H278"/>
  <c r="G278"/>
  <c r="F278"/>
  <c r="E278"/>
  <c r="D278"/>
  <c r="C278"/>
  <c r="C159"/>
  <c r="D159"/>
  <c r="F159"/>
  <c r="G159"/>
  <c r="H159"/>
  <c r="C172"/>
  <c r="D172"/>
  <c r="E172"/>
  <c r="F172"/>
  <c r="G172"/>
  <c r="H172"/>
  <c r="C178"/>
  <c r="D178"/>
  <c r="E178"/>
  <c r="F178"/>
  <c r="G178"/>
  <c r="H178"/>
  <c r="C189"/>
  <c r="D189"/>
  <c r="E189"/>
  <c r="F189"/>
  <c r="G189"/>
  <c r="H189"/>
  <c r="C197"/>
  <c r="D197"/>
  <c r="E197"/>
  <c r="F197"/>
  <c r="G197"/>
  <c r="H197"/>
  <c r="C230"/>
  <c r="D230"/>
  <c r="E230"/>
  <c r="F230"/>
  <c r="G230"/>
  <c r="H230"/>
  <c r="I189"/>
  <c r="H325"/>
  <c r="G325"/>
  <c r="F341"/>
  <c r="H341"/>
  <c r="F323"/>
  <c r="H323"/>
  <c r="F82"/>
  <c r="H82"/>
  <c r="H314"/>
  <c r="G314"/>
  <c r="F314"/>
  <c r="E314"/>
  <c r="D314"/>
  <c r="C314"/>
  <c r="G341"/>
  <c r="I341"/>
  <c r="E341"/>
  <c r="D341"/>
  <c r="C341"/>
  <c r="G323"/>
  <c r="E323"/>
  <c r="D323"/>
  <c r="C323"/>
  <c r="H385"/>
  <c r="G385"/>
  <c r="F385"/>
  <c r="E385"/>
  <c r="D385"/>
  <c r="C385"/>
  <c r="C30"/>
  <c r="D380"/>
  <c r="E380"/>
  <c r="F380"/>
  <c r="G380"/>
  <c r="H380"/>
  <c r="C380"/>
  <c r="D368"/>
  <c r="E368"/>
  <c r="F368"/>
  <c r="G368"/>
  <c r="H368"/>
  <c r="C368"/>
  <c r="D356"/>
  <c r="E356"/>
  <c r="F356"/>
  <c r="G356"/>
  <c r="H356"/>
  <c r="C356"/>
  <c r="D353"/>
  <c r="E353"/>
  <c r="F353"/>
  <c r="G353"/>
  <c r="H353"/>
  <c r="C353"/>
  <c r="D349"/>
  <c r="D348"/>
  <c r="E349"/>
  <c r="E348"/>
  <c r="F349"/>
  <c r="F348"/>
  <c r="G349"/>
  <c r="G348"/>
  <c r="H349"/>
  <c r="H348"/>
  <c r="C349"/>
  <c r="C348"/>
  <c r="F335"/>
  <c r="E335"/>
  <c r="D335"/>
  <c r="C335"/>
  <c r="H335"/>
  <c r="G335"/>
  <c r="F325"/>
  <c r="D325"/>
  <c r="C325"/>
  <c r="F308"/>
  <c r="D308"/>
  <c r="C308"/>
  <c r="F101"/>
  <c r="E101"/>
  <c r="D101"/>
  <c r="C101"/>
  <c r="D82"/>
  <c r="E82"/>
  <c r="G82"/>
  <c r="I82"/>
  <c r="C82"/>
  <c r="D30"/>
  <c r="E30"/>
  <c r="F30"/>
  <c r="G30"/>
  <c r="H30"/>
  <c r="I421"/>
  <c r="H101"/>
  <c r="G101"/>
  <c r="H308"/>
  <c r="G308"/>
  <c r="H284"/>
  <c r="G284"/>
  <c r="F284"/>
  <c r="E284"/>
  <c r="D284"/>
  <c r="C284"/>
  <c r="D416"/>
  <c r="E416"/>
  <c r="C416"/>
  <c r="F412"/>
  <c r="E412"/>
  <c r="D412"/>
  <c r="I423"/>
  <c r="I427"/>
  <c r="I426"/>
  <c r="I425"/>
  <c r="I422"/>
  <c r="I420"/>
  <c r="J122"/>
  <c r="K265"/>
  <c r="J265"/>
  <c r="K314"/>
  <c r="J314"/>
  <c r="K84"/>
  <c r="J84"/>
  <c r="K356"/>
  <c r="K353"/>
  <c r="K349"/>
  <c r="K341"/>
  <c r="K335"/>
  <c r="K325"/>
  <c r="K308"/>
  <c r="K234"/>
  <c r="K199"/>
  <c r="K189"/>
  <c r="K186"/>
  <c r="K178"/>
  <c r="K172"/>
  <c r="K159"/>
  <c r="K129"/>
  <c r="K122"/>
  <c r="K101"/>
  <c r="K52"/>
  <c r="K30"/>
  <c r="K9"/>
  <c r="J335"/>
  <c r="J385"/>
  <c r="J356"/>
  <c r="J353"/>
  <c r="J349"/>
  <c r="J341"/>
  <c r="J325"/>
  <c r="J308"/>
  <c r="J234"/>
  <c r="J199"/>
  <c r="J189"/>
  <c r="J186"/>
  <c r="J178"/>
  <c r="J172"/>
  <c r="J159"/>
  <c r="J129"/>
  <c r="J101"/>
  <c r="J52"/>
  <c r="J30"/>
  <c r="J9"/>
  <c r="C412"/>
  <c r="I419"/>
  <c r="E346"/>
  <c r="E435"/>
  <c r="D407"/>
  <c r="D346"/>
  <c r="F346"/>
  <c r="H346"/>
  <c r="G346"/>
  <c r="G383"/>
  <c r="C346"/>
  <c r="C407"/>
  <c r="K348"/>
  <c r="H407"/>
  <c r="I335"/>
  <c r="J346"/>
  <c r="E407"/>
  <c r="G407"/>
  <c r="F407"/>
  <c r="I348"/>
  <c r="J348"/>
  <c r="K346"/>
  <c r="K383"/>
  <c r="D383"/>
  <c r="D408"/>
  <c r="D435"/>
  <c r="F383"/>
  <c r="F428"/>
  <c r="F435"/>
  <c r="C383"/>
  <c r="C408"/>
  <c r="C435"/>
  <c r="E383"/>
  <c r="E428"/>
  <c r="D428"/>
  <c r="C428"/>
  <c r="G428"/>
  <c r="J383"/>
  <c r="H383"/>
  <c r="I383"/>
  <c r="G406"/>
  <c r="F409"/>
  <c r="F410"/>
  <c r="G408"/>
  <c r="F408"/>
  <c r="E408"/>
  <c r="H408"/>
  <c r="H428"/>
  <c r="I428"/>
  <c r="I424"/>
</calcChain>
</file>

<file path=xl/sharedStrings.xml><?xml version="1.0" encoding="utf-8"?>
<sst xmlns="http://schemas.openxmlformats.org/spreadsheetml/2006/main" count="342" uniqueCount="216">
  <si>
    <t>Расходы областного бюджета за счет средств от предпринимательской деятельности и иной приносящей доход деятельности</t>
  </si>
  <si>
    <t>УВД по ЯО</t>
  </si>
  <si>
    <t>Департамент здравоохранения и фармации ЯО</t>
  </si>
  <si>
    <t>Департамент культуры  ЯО</t>
  </si>
  <si>
    <t>Департамент образования ЯО</t>
  </si>
  <si>
    <t>Департамент информатизации и связи ЯО</t>
  </si>
  <si>
    <t>Департамент финансов ЯО</t>
  </si>
  <si>
    <t>Департамент жилищно-коммунального хозяйства  и инфраструктуры ЯО</t>
  </si>
  <si>
    <t>Департамент труда и социальной поддержки населения ЯО</t>
  </si>
  <si>
    <t>Правительство ЯО</t>
  </si>
  <si>
    <t>Департамент строительства</t>
  </si>
  <si>
    <t>Департамент государственной службы занятости населения ЯО</t>
  </si>
  <si>
    <t>Департамент лесного хозяйства ЯО</t>
  </si>
  <si>
    <t>Департамент охраны окружающей среды и природопользования ЯО</t>
  </si>
  <si>
    <t>Департамент по охране и использованию животного мира ЯО</t>
  </si>
  <si>
    <t>Представительство Правительства ЯО при Правительстве РФ</t>
  </si>
  <si>
    <t>Департамент информационно-аналитического обеспечения органов государственной власти ЯО</t>
  </si>
  <si>
    <t>ГУ ЯО "Транспортная служба Правительства ЯО"</t>
  </si>
  <si>
    <t>КВСР</t>
  </si>
  <si>
    <t xml:space="preserve">Федеральные </t>
  </si>
  <si>
    <t>(+)</t>
  </si>
  <si>
    <t>(-)</t>
  </si>
  <si>
    <t xml:space="preserve">Пояснения </t>
  </si>
  <si>
    <t>ИТОГО:</t>
  </si>
  <si>
    <t>АИП</t>
  </si>
  <si>
    <t>Всего</t>
  </si>
  <si>
    <t xml:space="preserve">Главное управление МЧС по ЯО </t>
  </si>
  <si>
    <t>Перераспределение ассигнований</t>
  </si>
  <si>
    <t>Департамент экономического развития Ярославской области</t>
  </si>
  <si>
    <t xml:space="preserve">Потребует увеличения кассового плана </t>
  </si>
  <si>
    <t>Уменьшение кассового плана</t>
  </si>
  <si>
    <t>Приложение</t>
  </si>
  <si>
    <t>Контрольно-счетная палата ЯО</t>
  </si>
  <si>
    <t>Ярославская областная Дума</t>
  </si>
  <si>
    <t>Управление Судебного департамента ЯО</t>
  </si>
  <si>
    <t>Департамент строительства ЯО</t>
  </si>
  <si>
    <t>Департамент дорожного хозяйства и транспорта ЯО</t>
  </si>
  <si>
    <t>Государственная жилищная инспекция ЯО</t>
  </si>
  <si>
    <t>Департамент государственного заказа ЯО</t>
  </si>
  <si>
    <t>Департамент топлива, энергетики и регулирования тарифов ЯО</t>
  </si>
  <si>
    <t>Избирательная комиссия ЯО</t>
  </si>
  <si>
    <t>Департамент по делам молодежи, физической культуре и спорту  ЯО</t>
  </si>
  <si>
    <t>Департамент промышленной политики и поддержки  предпринимательства ЯО</t>
  </si>
  <si>
    <t xml:space="preserve">власть </t>
  </si>
  <si>
    <t>Запруднова</t>
  </si>
  <si>
    <t>Соцсфера</t>
  </si>
  <si>
    <t>всего</t>
  </si>
  <si>
    <t>межбюджет</t>
  </si>
  <si>
    <t>Департамент по делам молодёжи, физической культуре и спорту</t>
  </si>
  <si>
    <t>АПК</t>
  </si>
  <si>
    <t>Департамент лесного хоз-ва</t>
  </si>
  <si>
    <t>Источники  финансирования дефицита бюджета</t>
  </si>
  <si>
    <t>дорожники</t>
  </si>
  <si>
    <t>Остатки федеральных средств</t>
  </si>
  <si>
    <t>местное</t>
  </si>
  <si>
    <t>Предложения департамента финансов</t>
  </si>
  <si>
    <t>согласны</t>
  </si>
  <si>
    <t>Считает нецелесообразным</t>
  </si>
  <si>
    <t>Изменения в программу в части исполнителей по проведению социологических исследований на данный момент не внесены</t>
  </si>
  <si>
    <t>Расчеты  согласованы</t>
  </si>
  <si>
    <t>для оплаты контракта по поставке спецтехники 2009 года</t>
  </si>
  <si>
    <t xml:space="preserve">Изменения в программу в части исполнителей по проведению социологических исследований на данный момент не внесены </t>
  </si>
  <si>
    <t>Считает нецелесообразным, расходовать образовавшуюся экономию, из-за дефицита бюджета.</t>
  </si>
  <si>
    <t>Департамент агропромышленного комплекса и потребительского рынка ЯО</t>
  </si>
  <si>
    <t>Департамент государственного регулирования хозяйственной деятельности ЯО</t>
  </si>
  <si>
    <t>в том. числе снятие меньше на 5585 тыс. руб. за счет экономии по мосту Николо-Корма-Глебово</t>
  </si>
  <si>
    <t>Предложение ДФ</t>
  </si>
  <si>
    <t>Уменьшить ассигнования резервного фонда на сумму фактических расходов за 1 полугодие при одновременном увеличении на соответствующую сумму ассигнований по разделу "Образование"</t>
  </si>
  <si>
    <t>Предлагаем сделать по фактическим расходам 1-го полугодия</t>
  </si>
  <si>
    <t>Рост дефицита</t>
  </si>
  <si>
    <t>Рост дефицита без фед. Кредита</t>
  </si>
  <si>
    <t>ГУ ЯО"Госуларственный архив ЯО"</t>
  </si>
  <si>
    <t>Департамент охраны окружающей среды и природопользования</t>
  </si>
  <si>
    <t>Департамент экономического развития ЯО</t>
  </si>
  <si>
    <t>Правительство области</t>
  </si>
  <si>
    <t>Приобретение акций и иных форм участия в капитале в собственность Ярославской области, в том числе внесение взносов в уставные капиталы</t>
  </si>
  <si>
    <t>Строители</t>
  </si>
  <si>
    <t>Субсидирование процентных ставок по привлеченным кредитам</t>
  </si>
  <si>
    <t>Субсидия на разработку ГСО территорий МО ЯО</t>
  </si>
  <si>
    <t>Уменьшение доходов и расходов от приносящей доход деятельности</t>
  </si>
  <si>
    <t>Субсидия на выполнение полномочий ОМС по теплоснабжению</t>
  </si>
  <si>
    <t xml:space="preserve">Субвенция на предоставление гражданам субсидий на оплату жилого помещения  и коммунальных услуг </t>
  </si>
  <si>
    <t>Областная целевая программа по улучшению жилищных условий многодетных семей</t>
  </si>
  <si>
    <t>Субсидия организациям автомобильного транспорта на возмещение убытков от государственного  регулирования тарифов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</si>
  <si>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</si>
  <si>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Субсидия на реализацию ОЦП «Семья и дети Ярославии», подпрограмма «Ярославские каникулы», в части укрепления материально-технической базы  детских загородных оздоровительных лагерей</t>
  </si>
  <si>
    <t>Повышение заработной платы работникам государственных учреждений отрасли физическая культура и спорт</t>
  </si>
  <si>
    <t>Областная целевая программа «Семья и дети Ярославии», подпрограмма «Ярославские каникулы»</t>
  </si>
  <si>
    <t>Оказание адресной финансовой поддержки спортивным организациям, осуществляющим подготовку спортивного резерва для сборных команд РФ</t>
  </si>
  <si>
    <t>Софинансирование с федеральным бюджетом оказания адресной финансовой поддержки спортивным организациям, осуществляющим подготовку спортивного резерва для сборных команд РФ</t>
  </si>
  <si>
    <t>Дополнительное поступление доходов</t>
  </si>
  <si>
    <t>Субвенция на компенсацию расходов на содержание ребенка в дошкольной образовательной организации</t>
  </si>
  <si>
    <t xml:space="preserve">Субвенция на социальную поддержку отдельных категорий граждан в части ежемесячной денежной выплаты ветеранам труда и труженикам тыла </t>
  </si>
  <si>
    <t>Увеличение размера пенсий проживающих в домах-интернатах</t>
  </si>
  <si>
    <t>Обеспечение равной доступности услуг общественного транспорта на территории субъекта Российской Федерации для отдельных категорий граждан, оказание мер социальной поддержки которым относится к ведению Российской Федерации и субъектов Российской Федерации</t>
  </si>
  <si>
    <t>Гранты по результатам оценки эффективности деятельности органов местного самоуправления</t>
  </si>
  <si>
    <t>ВЦП Стимулирование инвестиционной деятельности в Ярославской области</t>
  </si>
  <si>
    <t>Субсидия на реализацию ОЦП " "Обеспечение доступности дошкольного образования в ЯО " в части мероприятий по строительсву дошкольных образовательных учреждений</t>
  </si>
  <si>
    <t xml:space="preserve">Субсидия на реализацию ОЦП "Развитие МТБ учреждений здравоохранения ЯО" </t>
  </si>
  <si>
    <t xml:space="preserve">Субсидия бюджетам МО на компенсацию убытков водного транспорта во внутримуниципальном сообщении в части переправ. </t>
  </si>
  <si>
    <t>Изменение фонда оплаты труда в связи с изменением должности руководителя</t>
  </si>
  <si>
    <t>Департамент имущественныхи земельных отношений ЯО</t>
  </si>
  <si>
    <t>Департамент промышленной политики ЯО</t>
  </si>
  <si>
    <t>контрольная цифра (+/-)</t>
  </si>
  <si>
    <t>Субвенция на организацию образовательного процесса в образовательных учреждениях</t>
  </si>
  <si>
    <t>Межбюджетному трансферт на финансирование дополнительных расходов, связанных с увеличением фонда оплаты труда работников сферы образования</t>
  </si>
  <si>
    <t>Субвенция на содержание муниципальных образовательных учреждений для детей-сирот и детей, оставшихся без попечения родителей, и на предоставление социальных гарантий их воспитанникам</t>
  </si>
  <si>
    <t>Субвенция на обеспечение  бесплатным питанием обучающихся муниципальных общеобразовательных учреждений</t>
  </si>
  <si>
    <t>Субсидия на государственную поддержку материально-технической базы образовательных учреждений</t>
  </si>
  <si>
    <t>Субсидия на реализацию ОЦП «Развитие материально-технической базы физической культуры и спорта Ярославской области»</t>
  </si>
  <si>
    <t>Субсидия на реализацию ОЦП «Обеспечение муниципальных районов Ярославской области документами территориального планирования»</t>
  </si>
  <si>
    <t>Субсидия в рамках подпрограммы «Улучшение условий проживания отдельных категорий граждан, нуждающихся в специальной социальной защите»</t>
  </si>
  <si>
    <t>Субвенция на предоставление субсидий на оплату жилого помещения и ком.услуг безработным гражданам</t>
  </si>
  <si>
    <t>Перенос бюджетных ассигнований по строительству Ростовской ЦРБ на 2012 год в соответствии с условиями муниципального контракта</t>
  </si>
  <si>
    <t>Ведомственная целевая программа "Сохранность региональных автомобильных дорог</t>
  </si>
  <si>
    <t>Областная целевая программа развития сети автомобильных дорог</t>
  </si>
  <si>
    <t xml:space="preserve">Уменьшение доходов и расходов от приносящей доход деятельности </t>
  </si>
  <si>
    <t xml:space="preserve">Софинансирование с федеральным бюджетом </t>
  </si>
  <si>
    <t>Региональная доплата к пенсии пенсионерам, получающим минимальную пенсию по старости и иные региональные доплаты к пенсиям</t>
  </si>
  <si>
    <t>Изменение количества получателей</t>
  </si>
  <si>
    <t>Учреждения социального обслуживания населения</t>
  </si>
  <si>
    <t>Субвенция на содержание специализированных учреждений в сфере социальной защиты населения</t>
  </si>
  <si>
    <t>Оказание других видов социальной помощи</t>
  </si>
  <si>
    <t>В связи с ростом числа обращений граждан по социальным контрактам</t>
  </si>
  <si>
    <t>Субвенция на оказание социальной помощи отдельным категориям граждан в части выплаты адресной социальной помощи</t>
  </si>
  <si>
    <t>Обеспечение мер социальной поддержки реабилитированных лиц и лиц, признанных  пострадавшими от политических репрессий</t>
  </si>
  <si>
    <t>Снижение числа получателей по заявительному порядку обращения</t>
  </si>
  <si>
    <t xml:space="preserve"> Удорожание коммунальных услуг по СРЦ "Родник" Даниловского МР в связи с ростом тарифов на теплоэнергию при передаче котельной ГУП "Яркоммунсервис"</t>
  </si>
  <si>
    <t xml:space="preserve">Формирование базы данных  точных сведений об имуществе физических и юридических лиц для исчисления региональных налогов </t>
  </si>
  <si>
    <t xml:space="preserve">Дополнительное поступление доходов </t>
  </si>
  <si>
    <t>Экономия по результатам торгов</t>
  </si>
  <si>
    <t>Региональная программа "Социальная поддержка пожилых граждан Ярославской области"</t>
  </si>
  <si>
    <t>Уточнение численности получателей</t>
  </si>
  <si>
    <t xml:space="preserve">Субвенция на денежные выплаты </t>
  </si>
  <si>
    <t xml:space="preserve">Приобретение и монтаж двух аппаратно-програмных комплексов "Автоураган" в рамках ОЦП "Безопасный регион" </t>
  </si>
  <si>
    <t>Строительство детских садов</t>
  </si>
  <si>
    <t xml:space="preserve">к пояснительной записке </t>
  </si>
  <si>
    <t>Главный распорядитель бюджетных средств</t>
  </si>
  <si>
    <t xml:space="preserve">Увеличение (+) </t>
  </si>
  <si>
    <t xml:space="preserve">Уменьшение    (-) </t>
  </si>
  <si>
    <t>ГОАУ "Центр патриотического воспитания" (здание Дома офицеров)</t>
  </si>
  <si>
    <t>Увеличение ассигнований в связи с повышением размера родительской платы в 2011 году и с увеличением контингента детей в учреждениях, реализующих основную общеобразовательную программу дошкольного образования</t>
  </si>
  <si>
    <t>Увеличение количества граждан, обратившихся за субсидией по ЖКУ</t>
  </si>
  <si>
    <t>Субвенция на оплату ЖКУ отдельным категориям граждан, оказание мер социальной поддержки которым относится к полномочиям ЯО</t>
  </si>
  <si>
    <t xml:space="preserve">Уточнение расходов по субвенции на обеспечение деятельности органов местного самоуправления в сфере социальной защиты населения </t>
  </si>
  <si>
    <t>Ремонт кровли пристройки здания департамента труда и социальной поддержки населения</t>
  </si>
  <si>
    <t>Учреждения социального обслуживания населения (детские ссоциально- реабилитационные центры)</t>
  </si>
  <si>
    <t>Увеличение уставного капитала ОАО "Ярославская генерирующая компания"</t>
  </si>
  <si>
    <t xml:space="preserve">Приобретение акций и иных форм участия в капитале в собственность </t>
  </si>
  <si>
    <t>На содержание государственного казенного учреждения ЯО "Центр временного содержания иностранных граждан, подлежащих депортации"</t>
  </si>
  <si>
    <t>Уменьшение ассигнований на приобретение имущества</t>
  </si>
  <si>
    <t>Уточнение потребности в средствах на заработную плату с начислениями в связи с изменением структуры и увольнением сотрудников</t>
  </si>
  <si>
    <t>Уточнение потребности в средствах на заработную плату с начислениями по оплате труда депутатов, работающих на постоянной основе</t>
  </si>
  <si>
    <t>Увеличение заработной платы с начислениями работникам Государственного архива с 01.09.2011</t>
  </si>
  <si>
    <t>Техническое сопровождение государственных информационных систем, в т.ч. электронного документооборота в органах исполнительной власти</t>
  </si>
  <si>
    <t xml:space="preserve">Увеличение ассигнований ВЦП в связи с возросшими тарифами и ставками арендной платы на спортсооружения и транспорт </t>
  </si>
  <si>
    <t>Уточнение объема ассигнований в связи с решением суда</t>
  </si>
  <si>
    <t>Реконструкция стадиона «Спартак» г.Ростов (заявка муниципального образования)</t>
  </si>
  <si>
    <t>Увеличение ассигнований на льготный проезд (проездные билеты и скидка)</t>
  </si>
  <si>
    <t>Выплата заработной платы с начислениями по дополнительной расчетной численности сотрудников</t>
  </si>
  <si>
    <t>Софинансирование берегоукрепительных работ в г.Угличе</t>
  </si>
  <si>
    <t>Уточнение потребности учреждения социального обслуживания населения ГАУ ЯО ЯЦОТиСП</t>
  </si>
  <si>
    <t>Уменьшение расходов на сопровождение инвестиционных проектов в сумме 30675 тыс.руб., на подготовку, разработку и реализацию проектов в рамках государственно-частного партнерства в сумме 14100 тыс.руб., предоставление субсидий на создание и развитие индустриальных парков в сумме 17000 тыс.руб.</t>
  </si>
  <si>
    <t>Оплата труда работников специализированных учреждений в сфере социальной защиты населения</t>
  </si>
  <si>
    <t xml:space="preserve">Выплата заработной платы с начислениями по дополнительной расчетной численности сотрудников в связи с передачей органам государственной власти полномочий по организации оказания медицинской помощи </t>
  </si>
  <si>
    <t xml:space="preserve">Приобретение льготных медикаментов региональным льготникам </t>
  </si>
  <si>
    <t xml:space="preserve">Ассигнования Детскому фонду  на мероприятия ОЦП "Семья и дети Ярославии" </t>
  </si>
  <si>
    <t xml:space="preserve">Уточнение потребности в ассигнованиях на оказание высокотехнологичной помощи с учетом фактического количества квот, предоставленных Минздравсоцразвития РФ </t>
  </si>
  <si>
    <t>Уточнение расходов на постгарантийное обслуживание высокотехнологичного медицинского оборудования, приобретенного в рамках приоритетного национального проекта "Здоровье", с учетом результатов конкурсов</t>
  </si>
  <si>
    <t xml:space="preserve">Сокращение потребности в ассигнованиях в части субвенции по выплатам отдельным категориям медицинских работников (1145,6 тыс. руб.) и аналогичных выплат по областной клинической больнице (2758 тыс. руб.) в связи с неукомлектованностью кадрами </t>
  </si>
  <si>
    <t>Проведение капитального ремонта в здании ОКПБ в п.Спасское в связи с аварийной ситуацией</t>
  </si>
  <si>
    <t>Увеличение субсидии ТФОМС на однокананальное финанасирование онкологической больницы для оплаты присоединения оборудования к электрическим сетям ОАО "Ярославская городская электросеть"</t>
  </si>
  <si>
    <t xml:space="preserve">Уточнение потребности в финансировании по отоплению детского санатория "Итларь" в связи с установкой приборов учета </t>
  </si>
  <si>
    <t>Уточнение потребности в средствах в связи с изменением размеров нормативов бюджетного финансирования, применяемых для расчёта потребности в финансовых средствах, необходимых для обеспечения повышения заработной платы работникам образовательных учреждений с 01.09.2011 в соответствии с постановлением Правительства области от 29.06.2011 № 465-п, а также изменением количества обучающихся, воспитанников образовательных учреждений в течение 2011 года</t>
  </si>
  <si>
    <t xml:space="preserve">Уточнение потребности в средствах в связи с планируемым внесением изменений в Закон области «О нормативах бюджетного финансирования образовательных учреждений" </t>
  </si>
  <si>
    <t>Проведение мероприятий по обеспечению пожарной безопасности в отдельных учреждениях</t>
  </si>
  <si>
    <t xml:space="preserve">Уточнение контингента обучающихся  </t>
  </si>
  <si>
    <t xml:space="preserve">Проведение ремонта здания кадетской школы интерната № 2 г.Рыбинск </t>
  </si>
  <si>
    <t xml:space="preserve">Увеличение заработной платы с начислениями с 01.09.2011 в подведомственных учреждениях </t>
  </si>
  <si>
    <t>Софинансирование с федеральным бюджетом (в связи с дополнительным привлечением средств в сумме 21800 тыс. руб.)</t>
  </si>
  <si>
    <t xml:space="preserve">Софинансирование с Пенсионным фондом РФ  </t>
  </si>
  <si>
    <t xml:space="preserve">Уточнение потребности в средствах в связи с нахожением детей в ДОЛ во время летних каникул             </t>
  </si>
  <si>
    <t>Выплата мат.помощи к Международному дню пожилых людей (уточнение в связи с увеличением количества неработающих пенсионеров)</t>
  </si>
  <si>
    <t xml:space="preserve">Остаток средств на момент окончания периода предоставления субсидий                        </t>
  </si>
  <si>
    <t xml:space="preserve">Увеличение уставного капитала  ОАО "Аэропорт Туношна" в сумме 26000,0 тыс.руб., ОАО "Гарантийное агенство Ярославия" 15000,0 тыс.руб. за счет уменьшения расходов по департаменту экономического развития </t>
  </si>
  <si>
    <t>Проведение комплекса реставрационных работ в здании, переданном КУМИ г.Ярославля по договору безвозмездного пользования по адресу пл.Челюскинцев, д.8, где планируется размещение отдельных структурных подразделений департамента, а также СГБУ ЯО "Фонд имущества ЯО"</t>
  </si>
  <si>
    <t xml:space="preserve">Финансирование мероприятий СГБУ ЯО "Фонд имущества ЯО" по обеспечению сохранности и содержанию имущества казны области </t>
  </si>
  <si>
    <t xml:space="preserve">Погашение кредиторской задолженности за выполненные работы по  укреплению материально-технической базы детских загородных оздоровительных лагерей </t>
  </si>
  <si>
    <t xml:space="preserve">Организация сопровождения и доставки делегаций детей области в ВДЦ «Орленок» в связи с выделением дополнительных путёвок из резерва Минобрнауки РФ на VIII смену </t>
  </si>
  <si>
    <t>Увеличение ассигнований ВЦП "Поддержка физкультурно-спортивной деятельности в Ярославской области" в части предоставления субсидий физкультурно-спортивным организациям, в том числе 8,5 млн. руб. возмещение расходов за проведенные мероприятия</t>
  </si>
  <si>
    <t>Проведение этапа Кубка мира по лыжным гонкам сезона 2011/2012 гг.</t>
  </si>
  <si>
    <t>Экономия средств по результатам торгов</t>
  </si>
  <si>
    <t>Организация 6 рабочих мест в связи с наделением полномочиями по выдаче разрешений на осуществление деятельности по перевозке пассажиров и багажа легковыми такси на территории ЯО</t>
  </si>
  <si>
    <t>Ассигнования на дополнительную численность сотрудников в связи с наделением дополнительными полномочиями</t>
  </si>
  <si>
    <t>Увеличение заработной платы с начислениями с 01.09.2011 в подведомственных учреждениях</t>
  </si>
  <si>
    <t xml:space="preserve">Расходы на уплату налога на имущество и земельного налога в связи с регистрацией права собственности на объекты недвижимости и земельные участки </t>
  </si>
  <si>
    <t>Приобретение компьютеров в связи с внедрением системы электронного документооборота</t>
  </si>
  <si>
    <t>Приобретения оборудования и препаратов, необходимых для обездвиживания диких животных при их отлове, транспортировке из населенных пунктов</t>
  </si>
  <si>
    <t>Выплата заработной платы с начислениями по дополнительной расчетной численности сотрудников в связи с передачей функций от департамента промышленности</t>
  </si>
  <si>
    <t xml:space="preserve">Информация по внесению изменений в областной бюджет на 2011 год 
(в части областных средств) </t>
  </si>
  <si>
    <t>Увеличение сети учреждений в связи с передечей от Министерства обороны РФ (постановление Правительства ЯО от 11.08.2011 № 589-п).</t>
  </si>
  <si>
    <t>Погашение задолженности за ТЭР в МО и обеспечение своевременного начала отопительного сезона</t>
  </si>
  <si>
    <t>Уточнение потребности в средствах по данным МО за 8 месяцев текущего года</t>
  </si>
  <si>
    <t>Уточнение потребности в расходах на оплату коммунальных услуг</t>
  </si>
  <si>
    <t xml:space="preserve">В связи с введение с 01.09.2011 отраслевой системы оплаты труда работников государственных учреждений физической культуры и спорта  </t>
  </si>
  <si>
    <t xml:space="preserve">Невыполнение условий софиансирования подпрограммы Брейтовским МР </t>
  </si>
  <si>
    <t>Уточнение ассигнований на возмещение затрат на оказание транспортных услуг в связи с ростом цен на топливо</t>
  </si>
  <si>
    <t xml:space="preserve">Уточнение потребности </t>
  </si>
  <si>
    <t xml:space="preserve">Приобретение судна на воздушной подушке для осуществления переправы в Тутаевском МР </t>
  </si>
  <si>
    <t>Уточнение потребности в средствах в связи с изменением структуры и передачей функций департаменту экономического развития</t>
  </si>
  <si>
    <t>Выплата заработной платы с начислениями по дополнительной расчетной численности сотрудников в связи с передачей с федерального уровня полномочий по организации разработки зон охраны объектов культурного наследия федерального и регионального значения, а также с увеличением объема работ по расчету государственных и муниципальных заданий для формировании бюджета отрасли, оценке эффективности деятельности учреждений культуры области</t>
  </si>
  <si>
    <t xml:space="preserve">Взнос в Региональный фонд содействия капитальному ремонту многоквартирных домов ЯО </t>
  </si>
  <si>
    <t>Погашение кредиторской задолженности в части мероприятий по совершенствованию медицинской помощи больным с сосудистыми заболеваниями</t>
  </si>
  <si>
    <t xml:space="preserve">Строительство бокса для стоянки легковых автомобилей для ГУ ЯО «Транспортная служба Правительства ЯО» </t>
  </si>
  <si>
    <t>Увеличение ассигнований по ОЦП "Развитие материально-технической базы физической культуры и спорта Ярославской области" на восстановление разрушенного моста в Демино к этапу Кубка мира по лыжным гонкам</t>
  </si>
  <si>
    <t>Уточнение потребности в средствах на заработную плату с начислениями в связи с введением дополнительной численности членов комиссии, работающих на постоянной основе (одна единица)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</si>
</sst>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_ ;\-#,##0\ "/>
    <numFmt numFmtId="165" formatCode="#,##0_ ;[Red]\-#,##0\ "/>
    <numFmt numFmtId="166" formatCode="0.0"/>
    <numFmt numFmtId="167" formatCode="#,##0.0"/>
  </numFmts>
  <fonts count="27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 Cyr"/>
      <charset val="204"/>
    </font>
    <font>
      <b/>
      <sz val="9"/>
      <name val="Times New Roman"/>
      <family val="1"/>
      <charset val="204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sz val="8"/>
      <name val="Arial Cyr"/>
      <charset val="204"/>
    </font>
    <font>
      <sz val="10"/>
      <name val="Arial Cyr"/>
    </font>
    <font>
      <sz val="8"/>
      <name val="Arial Cyr"/>
    </font>
    <font>
      <sz val="8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Arial Cyr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Arial Cyr"/>
      <charset val="204"/>
    </font>
    <font>
      <sz val="9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Unicode MS"/>
      <family val="2"/>
      <charset val="204"/>
    </font>
    <font>
      <b/>
      <sz val="10"/>
      <name val="Arial Cyr"/>
    </font>
    <font>
      <sz val="12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6">
    <xf numFmtId="0" fontId="0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1" fillId="0" borderId="0" applyFont="0" applyFill="0" applyBorder="0" applyAlignment="0" applyProtection="0"/>
  </cellStyleXfs>
  <cellXfs count="246">
    <xf numFmtId="0" fontId="0" fillId="0" borderId="0" xfId="0"/>
    <xf numFmtId="0" fontId="4" fillId="0" borderId="1" xfId="2" applyNumberFormat="1" applyFont="1" applyFill="1" applyBorder="1" applyAlignment="1" applyProtection="1">
      <alignment horizontal="left" vertical="top" wrapText="1"/>
      <protection hidden="1"/>
    </xf>
    <xf numFmtId="0" fontId="2" fillId="0" borderId="1" xfId="2" applyNumberFormat="1" applyFont="1" applyFill="1" applyBorder="1" applyAlignment="1" applyProtection="1">
      <alignment horizontal="left" vertical="top" wrapText="1"/>
      <protection hidden="1"/>
    </xf>
    <xf numFmtId="0" fontId="4" fillId="0" borderId="0" xfId="2" applyNumberFormat="1" applyFont="1" applyFill="1" applyBorder="1" applyAlignment="1" applyProtection="1">
      <alignment horizontal="left" vertical="top" wrapText="1"/>
      <protection hidden="1"/>
    </xf>
    <xf numFmtId="0" fontId="4" fillId="0" borderId="1" xfId="2" applyNumberFormat="1" applyFont="1" applyFill="1" applyBorder="1" applyAlignment="1" applyProtection="1">
      <alignment vertical="top" wrapText="1"/>
      <protection hidden="1"/>
    </xf>
    <xf numFmtId="49" fontId="7" fillId="0" borderId="1" xfId="0" applyNumberFormat="1" applyFont="1" applyFill="1" applyBorder="1" applyAlignment="1">
      <alignment horizontal="left" wrapText="1"/>
    </xf>
    <xf numFmtId="0" fontId="6" fillId="0" borderId="2" xfId="14" applyNumberFormat="1" applyFont="1" applyFill="1" applyBorder="1" applyAlignment="1" applyProtection="1">
      <alignment horizontal="center" wrapText="1"/>
      <protection hidden="1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0" borderId="1" xfId="2" applyNumberFormat="1" applyFont="1" applyFill="1" applyBorder="1" applyAlignment="1" applyProtection="1">
      <alignment vertical="top" wrapText="1"/>
      <protection hidden="1"/>
    </xf>
    <xf numFmtId="0" fontId="12" fillId="0" borderId="1" xfId="2" applyNumberFormat="1" applyFont="1" applyFill="1" applyBorder="1" applyAlignment="1" applyProtection="1">
      <alignment horizontal="left" vertical="top" wrapText="1"/>
      <protection hidden="1"/>
    </xf>
    <xf numFmtId="0" fontId="5" fillId="0" borderId="1" xfId="0" applyFont="1" applyFill="1" applyBorder="1"/>
    <xf numFmtId="0" fontId="0" fillId="0" borderId="1" xfId="0" applyFont="1" applyFill="1" applyBorder="1"/>
    <xf numFmtId="0" fontId="2" fillId="0" borderId="1" xfId="8" applyNumberFormat="1" applyFont="1" applyFill="1" applyBorder="1" applyAlignment="1" applyProtection="1">
      <alignment vertical="top" wrapText="1"/>
      <protection hidden="1"/>
    </xf>
    <xf numFmtId="0" fontId="4" fillId="0" borderId="1" xfId="9" applyNumberFormat="1" applyFont="1" applyFill="1" applyBorder="1" applyAlignment="1" applyProtection="1">
      <alignment vertical="top" wrapText="1"/>
      <protection hidden="1"/>
    </xf>
    <xf numFmtId="0" fontId="4" fillId="0" borderId="1" xfId="10" applyNumberFormat="1" applyFont="1" applyFill="1" applyBorder="1" applyAlignment="1" applyProtection="1">
      <alignment horizontal="left" vertical="top" wrapText="1"/>
      <protection hidden="1"/>
    </xf>
    <xf numFmtId="0" fontId="2" fillId="0" borderId="1" xfId="10" applyNumberFormat="1" applyFont="1" applyFill="1" applyBorder="1" applyAlignment="1" applyProtection="1">
      <alignment vertical="top" wrapText="1"/>
      <protection hidden="1"/>
    </xf>
    <xf numFmtId="0" fontId="2" fillId="0" borderId="1" xfId="11" applyNumberFormat="1" applyFont="1" applyFill="1" applyBorder="1" applyAlignment="1" applyProtection="1">
      <alignment vertical="top" wrapText="1"/>
      <protection hidden="1"/>
    </xf>
    <xf numFmtId="0" fontId="4" fillId="0" borderId="1" xfId="12" applyNumberFormat="1" applyFont="1" applyFill="1" applyBorder="1" applyAlignment="1" applyProtection="1">
      <alignment horizontal="left" vertical="top" wrapText="1"/>
      <protection hidden="1"/>
    </xf>
    <xf numFmtId="0" fontId="4" fillId="0" borderId="1" xfId="13" applyNumberFormat="1" applyFont="1" applyFill="1" applyBorder="1" applyAlignment="1" applyProtection="1">
      <alignment horizontal="left" vertical="top" wrapText="1"/>
      <protection hidden="1"/>
    </xf>
    <xf numFmtId="0" fontId="4" fillId="0" borderId="1" xfId="3" applyNumberFormat="1" applyFont="1" applyFill="1" applyBorder="1" applyAlignment="1" applyProtection="1">
      <alignment horizontal="left" vertical="top" wrapText="1"/>
      <protection hidden="1"/>
    </xf>
    <xf numFmtId="0" fontId="4" fillId="0" borderId="1" xfId="4" applyNumberFormat="1" applyFont="1" applyFill="1" applyBorder="1" applyAlignment="1" applyProtection="1">
      <alignment horizontal="left" vertical="top" wrapText="1"/>
      <protection hidden="1"/>
    </xf>
    <xf numFmtId="0" fontId="4" fillId="0" borderId="1" xfId="5" applyNumberFormat="1" applyFont="1" applyFill="1" applyBorder="1" applyAlignment="1" applyProtection="1">
      <alignment horizontal="left" vertical="top" wrapText="1"/>
      <protection hidden="1"/>
    </xf>
    <xf numFmtId="0" fontId="2" fillId="0" borderId="1" xfId="5" applyNumberFormat="1" applyFont="1" applyFill="1" applyBorder="1" applyAlignment="1" applyProtection="1">
      <alignment vertical="top" wrapText="1"/>
      <protection hidden="1"/>
    </xf>
    <xf numFmtId="0" fontId="4" fillId="0" borderId="1" xfId="6" applyNumberFormat="1" applyFont="1" applyFill="1" applyBorder="1" applyAlignment="1" applyProtection="1">
      <alignment horizontal="left" vertical="top" wrapText="1"/>
      <protection hidden="1"/>
    </xf>
    <xf numFmtId="0" fontId="2" fillId="0" borderId="1" xfId="6" applyNumberFormat="1" applyFont="1" applyFill="1" applyBorder="1" applyAlignment="1" applyProtection="1">
      <alignment vertical="top" wrapText="1"/>
      <protection hidden="1"/>
    </xf>
    <xf numFmtId="0" fontId="12" fillId="0" borderId="1" xfId="7" applyNumberFormat="1" applyFont="1" applyFill="1" applyBorder="1" applyAlignment="1" applyProtection="1">
      <alignment horizontal="left" vertical="top" wrapText="1"/>
      <protection hidden="1"/>
    </xf>
    <xf numFmtId="0" fontId="2" fillId="0" borderId="1" xfId="3" applyNumberFormat="1" applyFont="1" applyFill="1" applyBorder="1" applyAlignment="1" applyProtection="1">
      <alignment vertical="top" wrapText="1"/>
      <protection hidden="1"/>
    </xf>
    <xf numFmtId="0" fontId="12" fillId="0" borderId="1" xfId="3" applyNumberFormat="1" applyFont="1" applyFill="1" applyBorder="1" applyAlignment="1" applyProtection="1">
      <alignment horizontal="left" vertical="top" wrapText="1"/>
      <protection hidden="1"/>
    </xf>
    <xf numFmtId="0" fontId="2" fillId="0" borderId="1" xfId="3" applyNumberFormat="1" applyFont="1" applyFill="1" applyBorder="1" applyAlignment="1" applyProtection="1">
      <alignment wrapText="1"/>
      <protection hidden="1"/>
    </xf>
    <xf numFmtId="0" fontId="15" fillId="0" borderId="1" xfId="14" applyNumberFormat="1" applyFont="1" applyFill="1" applyBorder="1" applyAlignment="1" applyProtection="1">
      <alignment horizontal="center" wrapText="1"/>
      <protection hidden="1"/>
    </xf>
    <xf numFmtId="49" fontId="12" fillId="0" borderId="1" xfId="3" applyNumberFormat="1" applyFont="1" applyFill="1" applyBorder="1" applyAlignment="1" applyProtection="1">
      <alignment horizontal="left" vertical="top" wrapText="1"/>
      <protection hidden="1"/>
    </xf>
    <xf numFmtId="0" fontId="16" fillId="0" borderId="1" xfId="14" applyNumberFormat="1" applyFont="1" applyFill="1" applyBorder="1" applyAlignment="1" applyProtection="1">
      <alignment horizontal="center" wrapText="1"/>
      <protection hidden="1"/>
    </xf>
    <xf numFmtId="0" fontId="4" fillId="0" borderId="3" xfId="3" applyNumberFormat="1" applyFont="1" applyFill="1" applyBorder="1" applyAlignment="1" applyProtection="1">
      <alignment vertical="top" wrapText="1"/>
      <protection hidden="1"/>
    </xf>
    <xf numFmtId="0" fontId="19" fillId="0" borderId="1" xfId="2" applyNumberFormat="1" applyFont="1" applyFill="1" applyBorder="1" applyAlignment="1" applyProtection="1">
      <alignment vertical="top" wrapText="1"/>
      <protection hidden="1"/>
    </xf>
    <xf numFmtId="0" fontId="5" fillId="0" borderId="2" xfId="0" applyFont="1" applyFill="1" applyBorder="1"/>
    <xf numFmtId="0" fontId="12" fillId="0" borderId="4" xfId="3" applyNumberFormat="1" applyFont="1" applyFill="1" applyBorder="1" applyAlignment="1" applyProtection="1">
      <alignment horizontal="left" vertical="top" wrapText="1"/>
      <protection hidden="1"/>
    </xf>
    <xf numFmtId="0" fontId="17" fillId="0" borderId="1" xfId="0" applyFont="1" applyFill="1" applyBorder="1"/>
    <xf numFmtId="49" fontId="4" fillId="0" borderId="1" xfId="3" applyNumberFormat="1" applyFont="1" applyFill="1" applyBorder="1" applyAlignment="1" applyProtection="1">
      <alignment horizontal="left" vertical="top" wrapText="1"/>
      <protection hidden="1"/>
    </xf>
    <xf numFmtId="0" fontId="5" fillId="0" borderId="0" xfId="0" applyFont="1" applyFill="1"/>
    <xf numFmtId="0" fontId="5" fillId="0" borderId="0" xfId="0" applyFont="1" applyFill="1" applyAlignment="1">
      <alignment horizontal="left" vertical="top"/>
    </xf>
    <xf numFmtId="0" fontId="0" fillId="0" borderId="0" xfId="0" applyFont="1" applyFill="1"/>
    <xf numFmtId="0" fontId="13" fillId="0" borderId="0" xfId="0" applyFont="1" applyFill="1"/>
    <xf numFmtId="0" fontId="0" fillId="0" borderId="0" xfId="0" applyFont="1" applyFill="1" applyAlignment="1">
      <alignment vertical="top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wrapText="1"/>
    </xf>
    <xf numFmtId="0" fontId="0" fillId="0" borderId="2" xfId="0" applyFont="1" applyFill="1" applyBorder="1" applyAlignment="1">
      <alignment horizont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/>
    </xf>
    <xf numFmtId="0" fontId="0" fillId="0" borderId="1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4" xfId="0" applyFont="1" applyFill="1" applyBorder="1"/>
    <xf numFmtId="0" fontId="0" fillId="0" borderId="2" xfId="0" applyFont="1" applyFill="1" applyBorder="1"/>
    <xf numFmtId="0" fontId="10" fillId="0" borderId="1" xfId="0" applyFont="1" applyFill="1" applyBorder="1"/>
    <xf numFmtId="0" fontId="0" fillId="0" borderId="1" xfId="0" applyFont="1" applyFill="1" applyBorder="1" applyAlignment="1">
      <alignment wrapText="1"/>
    </xf>
    <xf numFmtId="0" fontId="0" fillId="0" borderId="1" xfId="0" applyFont="1" applyFill="1" applyBorder="1" applyAlignment="1">
      <alignment horizontal="right"/>
    </xf>
    <xf numFmtId="0" fontId="0" fillId="0" borderId="1" xfId="0" applyFont="1" applyFill="1" applyBorder="1" applyAlignment="1">
      <alignment horizontal="justify"/>
    </xf>
    <xf numFmtId="0" fontId="12" fillId="0" borderId="1" xfId="3" applyNumberFormat="1" applyFont="1" applyFill="1" applyBorder="1" applyAlignment="1" applyProtection="1">
      <alignment vertical="top" wrapText="1"/>
      <protection hidden="1"/>
    </xf>
    <xf numFmtId="0" fontId="0" fillId="0" borderId="1" xfId="0" applyFont="1" applyFill="1" applyBorder="1" applyAlignment="1">
      <alignment vertical="top" wrapText="1"/>
    </xf>
    <xf numFmtId="0" fontId="16" fillId="0" borderId="1" xfId="0" applyFont="1" applyFill="1" applyBorder="1"/>
    <xf numFmtId="0" fontId="0" fillId="0" borderId="1" xfId="0" applyNumberFormat="1" applyFont="1" applyFill="1" applyBorder="1" applyAlignment="1">
      <alignment wrapText="1"/>
    </xf>
    <xf numFmtId="3" fontId="0" fillId="0" borderId="1" xfId="0" applyNumberFormat="1" applyFont="1" applyFill="1" applyBorder="1"/>
    <xf numFmtId="1" fontId="5" fillId="0" borderId="1" xfId="0" applyNumberFormat="1" applyFont="1" applyFill="1" applyBorder="1"/>
    <xf numFmtId="1" fontId="0" fillId="0" borderId="1" xfId="0" applyNumberFormat="1" applyFont="1" applyFill="1" applyBorder="1"/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16" fillId="0" borderId="1" xfId="3" applyNumberFormat="1" applyFont="1" applyFill="1" applyBorder="1" applyAlignment="1" applyProtection="1">
      <alignment horizontal="left" vertical="top" wrapText="1"/>
      <protection hidden="1"/>
    </xf>
    <xf numFmtId="0" fontId="0" fillId="0" borderId="1" xfId="0" applyFont="1" applyFill="1" applyBorder="1" applyAlignment="1">
      <alignment horizontal="left" vertical="top" wrapText="1"/>
    </xf>
    <xf numFmtId="0" fontId="0" fillId="0" borderId="0" xfId="0" applyFont="1" applyFill="1" applyBorder="1"/>
    <xf numFmtId="0" fontId="9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/>
    <xf numFmtId="1" fontId="0" fillId="0" borderId="1" xfId="0" applyNumberFormat="1" applyFont="1" applyFill="1" applyBorder="1" applyAlignment="1">
      <alignment vertical="top"/>
    </xf>
    <xf numFmtId="1" fontId="5" fillId="0" borderId="2" xfId="0" applyNumberFormat="1" applyFont="1" applyFill="1" applyBorder="1"/>
    <xf numFmtId="0" fontId="5" fillId="0" borderId="0" xfId="0" applyFont="1" applyFill="1" applyBorder="1"/>
    <xf numFmtId="0" fontId="0" fillId="0" borderId="0" xfId="0" applyFont="1" applyFill="1" applyBorder="1" applyAlignment="1">
      <alignment vertical="top"/>
    </xf>
    <xf numFmtId="1" fontId="5" fillId="0" borderId="1" xfId="0" applyNumberFormat="1" applyFont="1" applyFill="1" applyBorder="1" applyAlignment="1">
      <alignment horizontal="right"/>
    </xf>
    <xf numFmtId="1" fontId="5" fillId="0" borderId="2" xfId="0" applyNumberFormat="1" applyFont="1" applyFill="1" applyBorder="1" applyAlignment="1">
      <alignment horizontal="right"/>
    </xf>
    <xf numFmtId="0" fontId="12" fillId="0" borderId="1" xfId="2" applyNumberFormat="1" applyFont="1" applyFill="1" applyBorder="1" applyAlignment="1" applyProtection="1">
      <alignment vertical="center" wrapText="1"/>
      <protection hidden="1"/>
    </xf>
    <xf numFmtId="49" fontId="0" fillId="0" borderId="1" xfId="0" applyNumberFormat="1" applyFont="1" applyFill="1" applyBorder="1" applyAlignment="1">
      <alignment horizontal="right"/>
    </xf>
    <xf numFmtId="49" fontId="0" fillId="0" borderId="2" xfId="0" applyNumberFormat="1" applyFont="1" applyFill="1" applyBorder="1" applyAlignment="1">
      <alignment horizontal="right"/>
    </xf>
    <xf numFmtId="0" fontId="0" fillId="0" borderId="1" xfId="0" applyFont="1" applyFill="1" applyBorder="1" applyAlignment="1"/>
    <xf numFmtId="0" fontId="12" fillId="0" borderId="1" xfId="2" applyNumberFormat="1" applyFont="1" applyFill="1" applyBorder="1" applyAlignment="1" applyProtection="1">
      <alignment vertical="top" wrapText="1"/>
      <protection hidden="1"/>
    </xf>
    <xf numFmtId="0" fontId="16" fillId="0" borderId="1" xfId="14" applyNumberFormat="1" applyFont="1" applyFill="1" applyBorder="1" applyAlignment="1" applyProtection="1">
      <alignment horizontal="center" vertical="top" wrapText="1"/>
      <protection hidden="1"/>
    </xf>
    <xf numFmtId="165" fontId="17" fillId="0" borderId="1" xfId="0" applyNumberFormat="1" applyFont="1" applyFill="1" applyBorder="1" applyAlignment="1">
      <alignment horizontal="right" vertical="top"/>
    </xf>
    <xf numFmtId="0" fontId="7" fillId="0" borderId="1" xfId="0" applyFont="1" applyFill="1" applyBorder="1"/>
    <xf numFmtId="0" fontId="2" fillId="0" borderId="2" xfId="0" applyFont="1" applyFill="1" applyBorder="1"/>
    <xf numFmtId="0" fontId="18" fillId="0" borderId="1" xfId="0" applyFont="1" applyFill="1" applyBorder="1" applyAlignment="1">
      <alignment vertical="top"/>
    </xf>
    <xf numFmtId="1" fontId="0" fillId="0" borderId="1" xfId="0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/>
    </xf>
    <xf numFmtId="0" fontId="11" fillId="0" borderId="1" xfId="0" applyFont="1" applyFill="1" applyBorder="1"/>
    <xf numFmtId="0" fontId="11" fillId="0" borderId="2" xfId="0" applyFont="1" applyFill="1" applyBorder="1"/>
    <xf numFmtId="1" fontId="0" fillId="0" borderId="0" xfId="0" applyNumberFormat="1" applyFont="1" applyFill="1"/>
    <xf numFmtId="0" fontId="5" fillId="0" borderId="0" xfId="0" applyFont="1" applyFill="1" applyBorder="1" applyAlignment="1">
      <alignment wrapText="1"/>
    </xf>
    <xf numFmtId="1" fontId="5" fillId="0" borderId="0" xfId="0" applyNumberFormat="1" applyFont="1" applyFill="1" applyBorder="1" applyAlignment="1">
      <alignment vertical="top"/>
    </xf>
    <xf numFmtId="49" fontId="0" fillId="0" borderId="0" xfId="0" applyNumberFormat="1" applyFont="1" applyFill="1"/>
    <xf numFmtId="165" fontId="0" fillId="0" borderId="0" xfId="0" applyNumberFormat="1" applyFont="1" applyFill="1"/>
    <xf numFmtId="0" fontId="19" fillId="0" borderId="1" xfId="3" applyNumberFormat="1" applyFont="1" applyFill="1" applyBorder="1" applyAlignment="1" applyProtection="1">
      <alignment vertical="top" wrapText="1"/>
      <protection hidden="1"/>
    </xf>
    <xf numFmtId="1" fontId="0" fillId="0" borderId="0" xfId="0" applyNumberFormat="1" applyFont="1" applyFill="1" applyBorder="1"/>
    <xf numFmtId="166" fontId="5" fillId="0" borderId="0" xfId="0" applyNumberFormat="1" applyFont="1" applyFill="1" applyBorder="1"/>
    <xf numFmtId="166" fontId="0" fillId="0" borderId="0" xfId="0" applyNumberFormat="1" applyFont="1" applyFill="1" applyBorder="1"/>
    <xf numFmtId="0" fontId="16" fillId="0" borderId="5" xfId="14" applyNumberFormat="1" applyFont="1" applyFill="1" applyBorder="1" applyAlignment="1" applyProtection="1">
      <alignment horizontal="center" wrapText="1"/>
      <protection hidden="1"/>
    </xf>
    <xf numFmtId="0" fontId="2" fillId="0" borderId="1" xfId="10" applyNumberFormat="1" applyFont="1" applyFill="1" applyBorder="1" applyAlignment="1" applyProtection="1">
      <alignment horizontal="left" vertical="top" wrapText="1"/>
      <protection hidden="1"/>
    </xf>
    <xf numFmtId="0" fontId="12" fillId="0" borderId="1" xfId="2" applyNumberFormat="1" applyFont="1" applyFill="1" applyBorder="1" applyAlignment="1" applyProtection="1">
      <alignment horizontal="center" vertical="top" wrapText="1"/>
      <protection hidden="1"/>
    </xf>
    <xf numFmtId="0" fontId="18" fillId="0" borderId="1" xfId="0" applyFont="1" applyFill="1" applyBorder="1" applyAlignment="1">
      <alignment horizontal="left" vertical="top" wrapText="1"/>
    </xf>
    <xf numFmtId="0" fontId="20" fillId="0" borderId="1" xfId="0" applyFont="1" applyFill="1" applyBorder="1"/>
    <xf numFmtId="0" fontId="20" fillId="0" borderId="1" xfId="0" applyFont="1" applyFill="1" applyBorder="1" applyAlignment="1">
      <alignment vertical="top" wrapText="1"/>
    </xf>
    <xf numFmtId="0" fontId="20" fillId="0" borderId="1" xfId="0" applyFont="1" applyFill="1" applyBorder="1" applyAlignment="1">
      <alignment wrapText="1"/>
    </xf>
    <xf numFmtId="0" fontId="20" fillId="0" borderId="1" xfId="8" applyNumberFormat="1" applyFont="1" applyFill="1" applyBorder="1" applyAlignment="1" applyProtection="1">
      <alignment vertical="top" wrapText="1"/>
      <protection hidden="1"/>
    </xf>
    <xf numFmtId="0" fontId="21" fillId="0" borderId="1" xfId="0" applyFont="1" applyFill="1" applyBorder="1"/>
    <xf numFmtId="0" fontId="20" fillId="0" borderId="1" xfId="3" applyNumberFormat="1" applyFont="1" applyFill="1" applyBorder="1" applyAlignment="1" applyProtection="1">
      <alignment vertical="top" wrapText="1"/>
      <protection hidden="1"/>
    </xf>
    <xf numFmtId="0" fontId="20" fillId="0" borderId="1" xfId="3" applyNumberFormat="1" applyFont="1" applyFill="1" applyBorder="1" applyAlignment="1" applyProtection="1">
      <alignment vertical="center" wrapText="1"/>
      <protection hidden="1"/>
    </xf>
    <xf numFmtId="0" fontId="21" fillId="0" borderId="1" xfId="14" applyNumberFormat="1" applyFont="1" applyFill="1" applyBorder="1" applyAlignment="1" applyProtection="1">
      <alignment horizontal="center" wrapText="1"/>
      <protection hidden="1"/>
    </xf>
    <xf numFmtId="0" fontId="20" fillId="0" borderId="1" xfId="3" applyNumberFormat="1" applyFont="1" applyFill="1" applyBorder="1" applyAlignment="1" applyProtection="1">
      <alignment horizontal="left" vertical="top" wrapText="1"/>
      <protection hidden="1"/>
    </xf>
    <xf numFmtId="0" fontId="21" fillId="0" borderId="1" xfId="14" applyNumberFormat="1" applyFont="1" applyFill="1" applyBorder="1" applyAlignment="1" applyProtection="1">
      <alignment horizontal="center" vertical="center" wrapText="1"/>
      <protection hidden="1"/>
    </xf>
    <xf numFmtId="49" fontId="20" fillId="0" borderId="1" xfId="0" applyNumberFormat="1" applyFont="1" applyFill="1" applyBorder="1" applyAlignment="1">
      <alignment horizontal="right"/>
    </xf>
    <xf numFmtId="0" fontId="20" fillId="0" borderId="5" xfId="0" applyFont="1" applyFill="1" applyBorder="1" applyAlignment="1">
      <alignment vertical="top" wrapText="1"/>
    </xf>
    <xf numFmtId="0" fontId="7" fillId="0" borderId="1" xfId="2" applyNumberFormat="1" applyFont="1" applyFill="1" applyBorder="1" applyAlignment="1" applyProtection="1">
      <alignment horizontal="left" wrapText="1"/>
      <protection hidden="1"/>
    </xf>
    <xf numFmtId="0" fontId="12" fillId="0" borderId="2" xfId="1" applyNumberFormat="1" applyFont="1" applyFill="1" applyBorder="1" applyAlignment="1" applyProtection="1">
      <alignment wrapText="1"/>
      <protection hidden="1"/>
    </xf>
    <xf numFmtId="0" fontId="20" fillId="0" borderId="1" xfId="3" applyNumberFormat="1" applyFont="1" applyFill="1" applyBorder="1" applyAlignment="1" applyProtection="1">
      <alignment wrapText="1"/>
      <protection hidden="1"/>
    </xf>
    <xf numFmtId="0" fontId="4" fillId="0" borderId="3" xfId="2" applyNumberFormat="1" applyFont="1" applyFill="1" applyBorder="1" applyAlignment="1" applyProtection="1">
      <alignment horizontal="left" vertical="top" wrapText="1"/>
      <protection hidden="1"/>
    </xf>
    <xf numFmtId="0" fontId="4" fillId="0" borderId="1" xfId="3" applyNumberFormat="1" applyFont="1" applyFill="1" applyBorder="1" applyAlignment="1" applyProtection="1">
      <alignment vertical="top" wrapText="1"/>
      <protection hidden="1"/>
    </xf>
    <xf numFmtId="0" fontId="22" fillId="0" borderId="1" xfId="14" applyNumberFormat="1" applyFont="1" applyFill="1" applyBorder="1" applyAlignment="1" applyProtection="1">
      <alignment horizontal="center" wrapText="1"/>
      <protection hidden="1"/>
    </xf>
    <xf numFmtId="0" fontId="18" fillId="0" borderId="1" xfId="0" applyFont="1" applyFill="1" applyBorder="1" applyAlignment="1">
      <alignment wrapText="1"/>
    </xf>
    <xf numFmtId="165" fontId="20" fillId="0" borderId="1" xfId="0" applyNumberFormat="1" applyFont="1" applyFill="1" applyBorder="1" applyAlignment="1">
      <alignment horizontal="right" vertical="top"/>
    </xf>
    <xf numFmtId="166" fontId="5" fillId="0" borderId="1" xfId="0" applyNumberFormat="1" applyFont="1" applyFill="1" applyBorder="1"/>
    <xf numFmtId="1" fontId="18" fillId="0" borderId="1" xfId="0" applyNumberFormat="1" applyFont="1" applyFill="1" applyBorder="1" applyAlignment="1">
      <alignment wrapText="1"/>
    </xf>
    <xf numFmtId="0" fontId="20" fillId="0" borderId="1" xfId="8" applyNumberFormat="1" applyFont="1" applyFill="1" applyBorder="1" applyAlignment="1" applyProtection="1">
      <alignment horizontal="left" vertical="top" wrapText="1"/>
    </xf>
    <xf numFmtId="0" fontId="20" fillId="0" borderId="0" xfId="8" applyNumberFormat="1" applyFont="1" applyFill="1" applyBorder="1" applyAlignment="1" applyProtection="1">
      <alignment vertical="top"/>
    </xf>
    <xf numFmtId="166" fontId="21" fillId="0" borderId="1" xfId="0" applyNumberFormat="1" applyFont="1" applyFill="1" applyBorder="1"/>
    <xf numFmtId="166" fontId="20" fillId="0" borderId="1" xfId="0" applyNumberFormat="1" applyFont="1" applyFill="1" applyBorder="1"/>
    <xf numFmtId="166" fontId="0" fillId="0" borderId="1" xfId="0" applyNumberFormat="1" applyFont="1" applyFill="1" applyBorder="1"/>
    <xf numFmtId="167" fontId="10" fillId="0" borderId="1" xfId="0" applyNumberFormat="1" applyFont="1" applyFill="1" applyBorder="1"/>
    <xf numFmtId="167" fontId="0" fillId="0" borderId="1" xfId="0" applyNumberFormat="1" applyFont="1" applyFill="1" applyBorder="1"/>
    <xf numFmtId="0" fontId="0" fillId="0" borderId="2" xfId="0" applyFont="1" applyFill="1" applyBorder="1" applyAlignment="1">
      <alignment wrapText="1"/>
    </xf>
    <xf numFmtId="0" fontId="24" fillId="0" borderId="1" xfId="0" applyFont="1" applyFill="1" applyBorder="1"/>
    <xf numFmtId="3" fontId="10" fillId="0" borderId="1" xfId="0" applyNumberFormat="1" applyFont="1" applyFill="1" applyBorder="1"/>
    <xf numFmtId="1" fontId="0" fillId="0" borderId="0" xfId="0" applyNumberFormat="1" applyFont="1" applyFill="1" applyAlignment="1">
      <alignment vertical="top"/>
    </xf>
    <xf numFmtId="0" fontId="6" fillId="0" borderId="1" xfId="14" applyNumberFormat="1" applyFont="1" applyFill="1" applyBorder="1" applyAlignment="1" applyProtection="1">
      <alignment horizontal="center" wrapText="1"/>
      <protection hidden="1"/>
    </xf>
    <xf numFmtId="0" fontId="20" fillId="0" borderId="1" xfId="0" applyFont="1" applyFill="1" applyBorder="1" applyAlignment="1">
      <alignment horizontal="left" vertical="top" wrapText="1"/>
    </xf>
    <xf numFmtId="0" fontId="6" fillId="0" borderId="1" xfId="14" applyNumberFormat="1" applyFont="1" applyFill="1" applyBorder="1" applyAlignment="1" applyProtection="1">
      <alignment wrapText="1"/>
      <protection hidden="1"/>
    </xf>
    <xf numFmtId="0" fontId="20" fillId="0" borderId="1" xfId="1" applyNumberFormat="1" applyFont="1" applyFill="1" applyBorder="1" applyAlignment="1" applyProtection="1">
      <alignment vertical="top" wrapText="1"/>
      <protection hidden="1"/>
    </xf>
    <xf numFmtId="1" fontId="5" fillId="0" borderId="0" xfId="0" applyNumberFormat="1" applyFont="1" applyFill="1"/>
    <xf numFmtId="0" fontId="20" fillId="0" borderId="1" xfId="0" applyFont="1" applyFill="1" applyBorder="1" applyAlignment="1">
      <alignment horizontal="left" vertical="center" wrapText="1"/>
    </xf>
    <xf numFmtId="0" fontId="20" fillId="0" borderId="1" xfId="8" applyNumberFormat="1" applyFont="1" applyFill="1" applyBorder="1" applyAlignment="1" applyProtection="1">
      <alignment vertical="center" wrapText="1"/>
      <protection hidden="1"/>
    </xf>
    <xf numFmtId="0" fontId="20" fillId="0" borderId="5" xfId="3" applyNumberFormat="1" applyFont="1" applyFill="1" applyBorder="1" applyAlignment="1" applyProtection="1">
      <alignment vertical="top" wrapText="1"/>
      <protection hidden="1"/>
    </xf>
    <xf numFmtId="1" fontId="5" fillId="0" borderId="0" xfId="0" applyNumberFormat="1" applyFont="1" applyFill="1" applyAlignment="1">
      <alignment horizontal="left" vertical="top"/>
    </xf>
    <xf numFmtId="0" fontId="20" fillId="0" borderId="1" xfId="8" applyNumberFormat="1" applyFont="1" applyFill="1" applyBorder="1" applyAlignment="1" applyProtection="1">
      <alignment horizontal="justify" vertical="top" wrapText="1"/>
      <protection hidden="1"/>
    </xf>
    <xf numFmtId="0" fontId="23" fillId="0" borderId="0" xfId="0" applyFont="1" applyFill="1" applyAlignment="1" applyProtection="1">
      <alignment horizontal="left" vertical="top" wrapText="1"/>
    </xf>
    <xf numFmtId="0" fontId="23" fillId="0" borderId="1" xfId="0" applyFont="1" applyFill="1" applyBorder="1" applyAlignment="1">
      <alignment horizontal="left" vertical="top" wrapText="1"/>
    </xf>
    <xf numFmtId="0" fontId="20" fillId="0" borderId="0" xfId="0" applyFont="1" applyFill="1" applyAlignment="1">
      <alignment horizontal="left" vertical="top" wrapText="1"/>
    </xf>
    <xf numFmtId="0" fontId="8" fillId="0" borderId="1" xfId="2" applyNumberFormat="1" applyFont="1" applyFill="1" applyBorder="1" applyAlignment="1" applyProtection="1">
      <alignment horizontal="center" vertical="center" wrapText="1"/>
      <protection hidden="1"/>
    </xf>
    <xf numFmtId="1" fontId="5" fillId="0" borderId="1" xfId="0" applyNumberFormat="1" applyFont="1" applyFill="1" applyBorder="1" applyAlignment="1">
      <alignment horizontal="right" vertical="center"/>
    </xf>
    <xf numFmtId="1" fontId="5" fillId="0" borderId="2" xfId="0" applyNumberFormat="1" applyFont="1" applyFill="1" applyBorder="1" applyAlignment="1">
      <alignment horizontal="right" vertical="center"/>
    </xf>
    <xf numFmtId="3" fontId="5" fillId="0" borderId="1" xfId="0" applyNumberFormat="1" applyFont="1" applyFill="1" applyBorder="1"/>
    <xf numFmtId="1" fontId="5" fillId="0" borderId="0" xfId="0" applyNumberFormat="1" applyFont="1" applyFill="1" applyAlignment="1">
      <alignment horizontal="right" vertical="top"/>
    </xf>
    <xf numFmtId="0" fontId="20" fillId="0" borderId="1" xfId="8" applyFont="1" applyFill="1" applyBorder="1" applyAlignment="1">
      <alignment horizontal="left" vertical="top" wrapText="1"/>
    </xf>
    <xf numFmtId="3" fontId="20" fillId="0" borderId="1" xfId="0" applyNumberFormat="1" applyFont="1" applyFill="1" applyBorder="1"/>
    <xf numFmtId="49" fontId="20" fillId="0" borderId="1" xfId="0" applyNumberFormat="1" applyFont="1" applyFill="1" applyBorder="1" applyAlignment="1">
      <alignment horizontal="left" vertical="top" wrapText="1"/>
    </xf>
    <xf numFmtId="1" fontId="20" fillId="0" borderId="1" xfId="0" applyNumberFormat="1" applyFont="1" applyFill="1" applyBorder="1"/>
    <xf numFmtId="1" fontId="26" fillId="0" borderId="4" xfId="0" applyNumberFormat="1" applyFont="1" applyFill="1" applyBorder="1" applyAlignment="1">
      <alignment horizontal="center"/>
    </xf>
    <xf numFmtId="0" fontId="12" fillId="0" borderId="1" xfId="0" applyFont="1" applyFill="1" applyBorder="1" applyAlignment="1" applyProtection="1">
      <alignment horizontal="left" vertical="top" wrapText="1"/>
      <protection hidden="1"/>
    </xf>
    <xf numFmtId="0" fontId="12" fillId="0" borderId="1" xfId="8" applyNumberFormat="1" applyFont="1" applyFill="1" applyBorder="1" applyAlignment="1" applyProtection="1">
      <alignment horizontal="left" vertical="top" wrapText="1"/>
      <protection hidden="1"/>
    </xf>
    <xf numFmtId="0" fontId="12" fillId="0" borderId="1" xfId="10" applyNumberFormat="1" applyFont="1" applyFill="1" applyBorder="1" applyAlignment="1" applyProtection="1">
      <alignment horizontal="left" vertical="top" wrapText="1"/>
      <protection hidden="1"/>
    </xf>
    <xf numFmtId="1" fontId="0" fillId="0" borderId="1" xfId="0" applyNumberFormat="1" applyFont="1" applyFill="1" applyBorder="1" applyAlignment="1">
      <alignment horizontal="left" vertical="top" wrapText="1"/>
    </xf>
    <xf numFmtId="1" fontId="17" fillId="0" borderId="1" xfId="0" applyNumberFormat="1" applyFont="1" applyFill="1" applyBorder="1"/>
    <xf numFmtId="1" fontId="10" fillId="0" borderId="1" xfId="0" applyNumberFormat="1" applyFont="1" applyFill="1" applyBorder="1"/>
    <xf numFmtId="1" fontId="25" fillId="0" borderId="1" xfId="0" applyNumberFormat="1" applyFont="1" applyFill="1" applyBorder="1"/>
    <xf numFmtId="1" fontId="20" fillId="0" borderId="1" xfId="3" applyNumberFormat="1" applyFont="1" applyFill="1" applyBorder="1" applyAlignment="1" applyProtection="1">
      <alignment horizontal="left" vertical="top" wrapText="1"/>
      <protection hidden="1"/>
    </xf>
    <xf numFmtId="1" fontId="21" fillId="0" borderId="1" xfId="0" applyNumberFormat="1" applyFont="1" applyFill="1" applyBorder="1"/>
    <xf numFmtId="0" fontId="20" fillId="0" borderId="1" xfId="14" applyNumberFormat="1" applyFont="1" applyFill="1" applyBorder="1" applyAlignment="1" applyProtection="1">
      <alignment horizontal="center" wrapText="1"/>
      <protection hidden="1"/>
    </xf>
    <xf numFmtId="0" fontId="12" fillId="0" borderId="1" xfId="3" applyNumberFormat="1" applyFont="1" applyFill="1" applyBorder="1" applyAlignment="1" applyProtection="1">
      <alignment horizontal="center" vertical="top" wrapText="1"/>
      <protection hidden="1"/>
    </xf>
    <xf numFmtId="0" fontId="20" fillId="0" borderId="1" xfId="0" applyFont="1" applyFill="1" applyBorder="1" applyAlignment="1"/>
    <xf numFmtId="0" fontId="20" fillId="0" borderId="2" xfId="1" applyNumberFormat="1" applyFont="1" applyFill="1" applyBorder="1" applyAlignment="1" applyProtection="1">
      <alignment wrapText="1"/>
      <protection hidden="1"/>
    </xf>
    <xf numFmtId="0" fontId="0" fillId="0" borderId="0" xfId="0" applyFont="1" applyFill="1" applyAlignment="1">
      <alignment horizontal="right" wrapText="1"/>
    </xf>
    <xf numFmtId="0" fontId="20" fillId="0" borderId="4" xfId="0" applyFont="1" applyFill="1" applyBorder="1" applyAlignment="1">
      <alignment horizontal="center" vertical="center" wrapText="1"/>
    </xf>
    <xf numFmtId="1" fontId="20" fillId="0" borderId="1" xfId="0" applyNumberFormat="1" applyFont="1" applyFill="1" applyBorder="1" applyAlignment="1" applyProtection="1"/>
    <xf numFmtId="0" fontId="20" fillId="0" borderId="1" xfId="0" applyNumberFormat="1" applyFont="1" applyFill="1" applyBorder="1" applyAlignment="1" applyProtection="1">
      <alignment horizontal="left" vertical="top" wrapText="1"/>
    </xf>
    <xf numFmtId="3" fontId="20" fillId="0" borderId="1" xfId="8" applyNumberFormat="1" applyFont="1" applyFill="1" applyBorder="1" applyAlignment="1" applyProtection="1">
      <alignment vertical="top" wrapText="1"/>
      <protection hidden="1"/>
    </xf>
    <xf numFmtId="1" fontId="20" fillId="0" borderId="1" xfId="0" applyNumberFormat="1" applyFont="1" applyFill="1" applyBorder="1" applyAlignment="1" applyProtection="1">
      <alignment vertical="top" wrapText="1"/>
      <protection hidden="1"/>
    </xf>
    <xf numFmtId="0" fontId="20" fillId="0" borderId="1" xfId="0" applyFont="1" applyFill="1" applyBorder="1" applyAlignment="1" applyProtection="1">
      <alignment horizontal="left" vertical="top" wrapText="1"/>
    </xf>
    <xf numFmtId="167" fontId="25" fillId="0" borderId="1" xfId="0" applyNumberFormat="1" applyFont="1" applyFill="1" applyBorder="1"/>
    <xf numFmtId="0" fontId="20" fillId="0" borderId="1" xfId="8" applyNumberFormat="1" applyFont="1" applyFill="1" applyBorder="1" applyAlignment="1" applyProtection="1">
      <alignment horizontal="justify" vertical="center" wrapText="1"/>
      <protection hidden="1"/>
    </xf>
    <xf numFmtId="0" fontId="20" fillId="0" borderId="1" xfId="3" applyNumberFormat="1" applyFont="1" applyFill="1" applyBorder="1" applyAlignment="1" applyProtection="1">
      <alignment horizontal="center" vertical="top" wrapText="1"/>
      <protection hidden="1"/>
    </xf>
    <xf numFmtId="0" fontId="21" fillId="0" borderId="1" xfId="11" applyNumberFormat="1" applyFont="1" applyFill="1" applyBorder="1" applyAlignment="1" applyProtection="1">
      <alignment horizontal="left" vertical="top" wrapText="1"/>
      <protection hidden="1"/>
    </xf>
    <xf numFmtId="0" fontId="20" fillId="0" borderId="1" xfId="11" applyNumberFormat="1" applyFont="1" applyFill="1" applyBorder="1" applyAlignment="1" applyProtection="1">
      <alignment vertical="top" wrapText="1"/>
      <protection hidden="1"/>
    </xf>
    <xf numFmtId="0" fontId="20" fillId="0" borderId="1" xfId="0" applyNumberFormat="1" applyFont="1" applyFill="1" applyBorder="1"/>
    <xf numFmtId="0" fontId="15" fillId="0" borderId="1" xfId="8" applyNumberFormat="1" applyFont="1" applyFill="1" applyBorder="1" applyAlignment="1" applyProtection="1">
      <alignment vertical="top" wrapText="1"/>
      <protection hidden="1"/>
    </xf>
    <xf numFmtId="0" fontId="7" fillId="0" borderId="1" xfId="2" applyNumberFormat="1" applyFont="1" applyFill="1" applyBorder="1" applyAlignment="1" applyProtection="1">
      <alignment horizontal="left" vertical="top" wrapText="1"/>
      <protection hidden="1"/>
    </xf>
    <xf numFmtId="0" fontId="0" fillId="0" borderId="1" xfId="0" applyFont="1" applyFill="1" applyBorder="1" applyAlignment="1">
      <alignment horizontal="justify" vertical="justify"/>
    </xf>
    <xf numFmtId="167" fontId="2" fillId="0" borderId="1" xfId="2" applyNumberFormat="1" applyFont="1" applyFill="1" applyBorder="1" applyAlignment="1" applyProtection="1">
      <alignment vertical="top" wrapText="1"/>
      <protection hidden="1"/>
    </xf>
    <xf numFmtId="0" fontId="5" fillId="0" borderId="1" xfId="0" applyNumberFormat="1" applyFont="1" applyFill="1" applyBorder="1"/>
    <xf numFmtId="0" fontId="5" fillId="0" borderId="2" xfId="0" applyNumberFormat="1" applyFont="1" applyFill="1" applyBorder="1"/>
    <xf numFmtId="167" fontId="5" fillId="0" borderId="1" xfId="0" applyNumberFormat="1" applyFont="1" applyFill="1" applyBorder="1"/>
    <xf numFmtId="0" fontId="20" fillId="0" borderId="5" xfId="3" applyNumberFormat="1" applyFont="1" applyFill="1" applyBorder="1" applyAlignment="1" applyProtection="1">
      <alignment vertical="center" wrapText="1"/>
      <protection hidden="1"/>
    </xf>
    <xf numFmtId="3" fontId="0" fillId="0" borderId="1" xfId="0" applyNumberFormat="1" applyFont="1" applyFill="1" applyBorder="1" applyAlignment="1">
      <alignment horizontal="center" vertical="center"/>
    </xf>
    <xf numFmtId="0" fontId="17" fillId="0" borderId="1" xfId="0" applyNumberFormat="1" applyFont="1" applyFill="1" applyBorder="1" applyAlignment="1"/>
    <xf numFmtId="0" fontId="17" fillId="0" borderId="1" xfId="0" applyNumberFormat="1" applyFont="1" applyFill="1" applyBorder="1"/>
    <xf numFmtId="0" fontId="7" fillId="0" borderId="1" xfId="2" applyNumberFormat="1" applyFont="1" applyFill="1" applyBorder="1" applyAlignment="1" applyProtection="1">
      <alignment vertical="top" wrapText="1"/>
      <protection hidden="1"/>
    </xf>
    <xf numFmtId="1" fontId="0" fillId="0" borderId="4" xfId="0" applyNumberFormat="1" applyFont="1" applyFill="1" applyBorder="1" applyAlignment="1">
      <alignment horizontal="center"/>
    </xf>
    <xf numFmtId="3" fontId="2" fillId="0" borderId="1" xfId="2" applyNumberFormat="1" applyFont="1" applyFill="1" applyBorder="1" applyAlignment="1" applyProtection="1">
      <alignment horizontal="right" vertical="top" wrapText="1"/>
      <protection hidden="1"/>
    </xf>
    <xf numFmtId="0" fontId="17" fillId="0" borderId="1" xfId="0" applyFont="1" applyFill="1" applyBorder="1" applyAlignment="1">
      <alignment horizontal="right" vertical="top"/>
    </xf>
    <xf numFmtId="3" fontId="2" fillId="0" borderId="1" xfId="2" applyNumberFormat="1" applyFont="1" applyFill="1" applyBorder="1" applyAlignment="1" applyProtection="1">
      <alignment vertical="top" wrapText="1"/>
      <protection hidden="1"/>
    </xf>
    <xf numFmtId="1" fontId="7" fillId="0" borderId="1" xfId="2" applyNumberFormat="1" applyFont="1" applyFill="1" applyBorder="1" applyAlignment="1" applyProtection="1">
      <alignment horizontal="left" vertical="top" wrapText="1"/>
      <protection hidden="1"/>
    </xf>
    <xf numFmtId="0" fontId="0" fillId="0" borderId="5" xfId="0" applyFont="1" applyFill="1" applyBorder="1" applyAlignment="1">
      <alignment vertical="top" wrapText="1"/>
    </xf>
    <xf numFmtId="1" fontId="20" fillId="0" borderId="1" xfId="0" applyNumberFormat="1" applyFont="1" applyFill="1" applyBorder="1" applyAlignment="1">
      <alignment horizontal="right"/>
    </xf>
    <xf numFmtId="164" fontId="0" fillId="0" borderId="1" xfId="15" applyNumberFormat="1" applyFont="1" applyFill="1" applyBorder="1"/>
    <xf numFmtId="3" fontId="2" fillId="0" borderId="1" xfId="0" applyNumberFormat="1" applyFont="1" applyFill="1" applyBorder="1"/>
    <xf numFmtId="167" fontId="17" fillId="0" borderId="1" xfId="0" applyNumberFormat="1" applyFont="1" applyFill="1" applyBorder="1"/>
    <xf numFmtId="0" fontId="17" fillId="0" borderId="4" xfId="0" applyFont="1" applyFill="1" applyBorder="1"/>
    <xf numFmtId="0" fontId="0" fillId="0" borderId="3" xfId="0" applyFont="1" applyFill="1" applyBorder="1"/>
    <xf numFmtId="0" fontId="20" fillId="0" borderId="1" xfId="8" applyNumberFormat="1" applyFont="1" applyFill="1" applyBorder="1" applyAlignment="1" applyProtection="1">
      <alignment horizontal="left" vertical="top" wrapText="1"/>
      <protection hidden="1"/>
    </xf>
    <xf numFmtId="0" fontId="20" fillId="2" borderId="1" xfId="8" applyNumberFormat="1" applyFont="1" applyFill="1" applyBorder="1" applyAlignment="1" applyProtection="1">
      <alignment vertical="top" wrapText="1"/>
      <protection hidden="1"/>
    </xf>
    <xf numFmtId="0" fontId="20" fillId="2" borderId="1" xfId="3" applyNumberFormat="1" applyFont="1" applyFill="1" applyBorder="1" applyAlignment="1" applyProtection="1">
      <alignment vertical="top" wrapText="1"/>
      <protection hidden="1"/>
    </xf>
    <xf numFmtId="0" fontId="0" fillId="0" borderId="0" xfId="0" applyFill="1" applyAlignment="1">
      <alignment horizontal="right" wrapText="1"/>
    </xf>
    <xf numFmtId="0" fontId="20" fillId="0" borderId="1" xfId="0" applyFont="1" applyFill="1" applyBorder="1" applyAlignment="1">
      <alignment horizontal="justify" vertical="top"/>
    </xf>
    <xf numFmtId="0" fontId="20" fillId="3" borderId="1" xfId="8" applyNumberFormat="1" applyFont="1" applyFill="1" applyBorder="1" applyAlignment="1" applyProtection="1">
      <alignment vertical="top" wrapText="1"/>
      <protection hidden="1"/>
    </xf>
    <xf numFmtId="0" fontId="20" fillId="3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right" vertical="top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wrapText="1"/>
    </xf>
    <xf numFmtId="0" fontId="1" fillId="0" borderId="5" xfId="0" applyFont="1" applyFill="1" applyBorder="1" applyAlignment="1">
      <alignment vertical="top" wrapText="1"/>
    </xf>
    <xf numFmtId="1" fontId="1" fillId="0" borderId="1" xfId="0" applyNumberFormat="1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1" fontId="1" fillId="0" borderId="1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vertical="top"/>
    </xf>
    <xf numFmtId="1" fontId="1" fillId="0" borderId="0" xfId="0" applyNumberFormat="1" applyFont="1" applyFill="1" applyAlignment="1">
      <alignment vertical="top"/>
    </xf>
    <xf numFmtId="0" fontId="0" fillId="0" borderId="5" xfId="0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wrapText="1"/>
    </xf>
    <xf numFmtId="0" fontId="5" fillId="0" borderId="3" xfId="0" applyFont="1" applyFill="1" applyBorder="1" applyAlignment="1">
      <alignment wrapText="1"/>
    </xf>
    <xf numFmtId="0" fontId="4" fillId="0" borderId="5" xfId="3" applyNumberFormat="1" applyFont="1" applyFill="1" applyBorder="1" applyAlignment="1" applyProtection="1">
      <alignment horizontal="center" vertical="top" wrapText="1"/>
      <protection hidden="1"/>
    </xf>
    <xf numFmtId="0" fontId="4" fillId="0" borderId="4" xfId="3" applyNumberFormat="1" applyFont="1" applyFill="1" applyBorder="1" applyAlignment="1" applyProtection="1">
      <alignment horizontal="center" vertical="top" wrapText="1"/>
      <protection hidden="1"/>
    </xf>
    <xf numFmtId="0" fontId="20" fillId="0" borderId="5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center" vertical="center" wrapText="1"/>
    </xf>
    <xf numFmtId="0" fontId="6" fillId="0" borderId="5" xfId="14" applyNumberFormat="1" applyFont="1" applyFill="1" applyBorder="1" applyAlignment="1" applyProtection="1">
      <alignment horizontal="center" wrapText="1"/>
      <protection hidden="1"/>
    </xf>
    <xf numFmtId="0" fontId="6" fillId="0" borderId="4" xfId="14" applyNumberFormat="1" applyFont="1" applyFill="1" applyBorder="1" applyAlignment="1" applyProtection="1">
      <alignment horizontal="center" wrapText="1"/>
      <protection hidden="1"/>
    </xf>
    <xf numFmtId="0" fontId="0" fillId="0" borderId="0" xfId="0" applyFont="1" applyFill="1" applyAlignment="1">
      <alignment horizontal="right"/>
    </xf>
    <xf numFmtId="0" fontId="14" fillId="0" borderId="0" xfId="0" applyFont="1" applyFill="1" applyAlignment="1">
      <alignment horizont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</cellXfs>
  <cellStyles count="16">
    <cellStyle name="Обычный" xfId="0" builtinId="0"/>
    <cellStyle name="Обычный 2" xfId="1"/>
    <cellStyle name="Обычный_tmp" xfId="2"/>
    <cellStyle name="Обычный_tmp 10" xfId="3"/>
    <cellStyle name="Обычный_tmp 11" xfId="4"/>
    <cellStyle name="Обычный_tmp 13" xfId="5"/>
    <cellStyle name="Обычный_tmp 16" xfId="6"/>
    <cellStyle name="Обычный_tmp 17" xfId="7"/>
    <cellStyle name="Обычный_tmp 2" xfId="8"/>
    <cellStyle name="Обычный_tmp 3" xfId="9"/>
    <cellStyle name="Обычный_tmp 4" xfId="10"/>
    <cellStyle name="Обычный_tmp 7" xfId="11"/>
    <cellStyle name="Обычный_tmp 8" xfId="12"/>
    <cellStyle name="Обычный_tmp 9" xfId="13"/>
    <cellStyle name="Обычный_Tmp1" xfId="14"/>
    <cellStyle name="Финансовый" xfId="15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36"/>
  <sheetViews>
    <sheetView tabSelected="1" view="pageBreakPreview" topLeftCell="A302" zoomScaleNormal="100" zoomScaleSheetLayoutView="100" workbookViewId="0">
      <selection activeCell="I193" sqref="I193"/>
    </sheetView>
  </sheetViews>
  <sheetFormatPr defaultRowHeight="12.75" outlineLevelRow="3"/>
  <cols>
    <col min="1" max="1" width="7.140625" style="38" customWidth="1"/>
    <col min="2" max="2" width="29.85546875" style="39" customWidth="1"/>
    <col min="3" max="3" width="12" style="40" hidden="1" customWidth="1"/>
    <col min="4" max="4" width="10.7109375" style="40" hidden="1" customWidth="1"/>
    <col min="5" max="5" width="12.42578125" style="40" customWidth="1"/>
    <col min="6" max="6" width="13.28515625" style="40" customWidth="1"/>
    <col min="7" max="8" width="10.7109375" style="40" hidden="1" customWidth="1"/>
    <col min="9" max="9" width="60.28515625" style="42" customWidth="1"/>
    <col min="10" max="10" width="12" style="40" hidden="1" customWidth="1"/>
    <col min="11" max="11" width="12.140625" style="40" hidden="1" customWidth="1"/>
    <col min="12" max="12" width="26.28515625" style="40" hidden="1" customWidth="1"/>
    <col min="13" max="13" width="16.5703125" style="42" hidden="1" customWidth="1"/>
    <col min="14" max="16384" width="9.140625" style="40"/>
  </cols>
  <sheetData>
    <row r="1" spans="1:13">
      <c r="I1" s="237" t="s">
        <v>31</v>
      </c>
      <c r="J1" s="237"/>
      <c r="K1" s="237"/>
      <c r="L1" s="237"/>
      <c r="M1" s="40"/>
    </row>
    <row r="2" spans="1:13">
      <c r="I2" s="212" t="s">
        <v>136</v>
      </c>
      <c r="J2" s="172"/>
      <c r="K2" s="172"/>
      <c r="L2" s="172"/>
      <c r="M2" s="40"/>
    </row>
    <row r="3" spans="1:13">
      <c r="I3" s="172"/>
      <c r="J3" s="172"/>
      <c r="K3" s="172"/>
      <c r="L3" s="172"/>
      <c r="M3" s="40"/>
    </row>
    <row r="4" spans="1:13">
      <c r="I4" s="172"/>
      <c r="M4" s="172"/>
    </row>
    <row r="5" spans="1:13" ht="41.25" customHeight="1">
      <c r="A5" s="238" t="s">
        <v>199</v>
      </c>
      <c r="B5" s="238"/>
      <c r="C5" s="238"/>
      <c r="D5" s="238"/>
      <c r="E5" s="238"/>
      <c r="F5" s="238"/>
      <c r="G5" s="238"/>
      <c r="H5" s="238"/>
      <c r="I5" s="238"/>
      <c r="J5" s="238"/>
      <c r="K5" s="238"/>
      <c r="L5" s="238"/>
      <c r="M5" s="40"/>
    </row>
    <row r="6" spans="1:13" ht="18.75">
      <c r="B6" s="41"/>
    </row>
    <row r="7" spans="1:13" ht="51">
      <c r="A7" s="242" t="s">
        <v>18</v>
      </c>
      <c r="B7" s="242" t="s">
        <v>137</v>
      </c>
      <c r="C7" s="226" t="s">
        <v>19</v>
      </c>
      <c r="D7" s="226" t="s">
        <v>53</v>
      </c>
      <c r="E7" s="239" t="s">
        <v>138</v>
      </c>
      <c r="F7" s="239" t="s">
        <v>139</v>
      </c>
      <c r="G7" s="240" t="s">
        <v>27</v>
      </c>
      <c r="H7" s="241"/>
      <c r="I7" s="244" t="s">
        <v>22</v>
      </c>
      <c r="J7" s="44" t="s">
        <v>29</v>
      </c>
      <c r="K7" s="45" t="s">
        <v>30</v>
      </c>
      <c r="L7" s="46" t="s">
        <v>55</v>
      </c>
      <c r="M7" s="226" t="s">
        <v>103</v>
      </c>
    </row>
    <row r="8" spans="1:13">
      <c r="A8" s="243"/>
      <c r="B8" s="243"/>
      <c r="C8" s="227"/>
      <c r="D8" s="227"/>
      <c r="E8" s="227"/>
      <c r="F8" s="227"/>
      <c r="G8" s="43" t="s">
        <v>20</v>
      </c>
      <c r="H8" s="43" t="s">
        <v>21</v>
      </c>
      <c r="I8" s="245"/>
      <c r="J8" s="48" t="s">
        <v>20</v>
      </c>
      <c r="K8" s="49" t="s">
        <v>21</v>
      </c>
      <c r="L8" s="50"/>
      <c r="M8" s="227"/>
    </row>
    <row r="9" spans="1:13" ht="38.25">
      <c r="A9" s="110">
        <v>901</v>
      </c>
      <c r="B9" s="186" t="s">
        <v>2</v>
      </c>
      <c r="C9" s="61">
        <f t="shared" ref="C9:H9" si="0">SUM(C10:C29)</f>
        <v>0</v>
      </c>
      <c r="D9" s="61">
        <f t="shared" si="0"/>
        <v>0</v>
      </c>
      <c r="E9" s="61">
        <f t="shared" si="0"/>
        <v>35511.699999999997</v>
      </c>
      <c r="F9" s="61">
        <f t="shared" si="0"/>
        <v>13984</v>
      </c>
      <c r="G9" s="61">
        <f t="shared" si="0"/>
        <v>0</v>
      </c>
      <c r="H9" s="61">
        <f t="shared" si="0"/>
        <v>0</v>
      </c>
      <c r="I9" s="8"/>
      <c r="J9" s="10">
        <f>SUM(J12:J15)</f>
        <v>0</v>
      </c>
      <c r="K9" s="34">
        <f>SUM(K12:K15)</f>
        <v>0</v>
      </c>
      <c r="L9" s="11"/>
      <c r="M9" s="152">
        <f>SUM(M10:M15)</f>
        <v>32503</v>
      </c>
    </row>
    <row r="10" spans="1:13" hidden="1">
      <c r="A10" s="110"/>
      <c r="B10" s="186"/>
      <c r="D10" s="11"/>
      <c r="E10" s="11"/>
      <c r="F10" s="11"/>
      <c r="G10" s="11"/>
      <c r="H10" s="11"/>
      <c r="I10" s="106"/>
      <c r="J10" s="10"/>
      <c r="K10" s="34"/>
      <c r="L10" s="11"/>
      <c r="M10" s="60"/>
    </row>
    <row r="11" spans="1:13" hidden="1">
      <c r="A11" s="110"/>
      <c r="B11" s="186"/>
      <c r="C11" s="11"/>
      <c r="D11" s="11"/>
      <c r="E11" s="11"/>
      <c r="F11" s="11"/>
      <c r="G11" s="11"/>
      <c r="H11" s="11"/>
      <c r="I11" s="106"/>
      <c r="J11" s="10"/>
      <c r="K11" s="34"/>
      <c r="L11" s="11"/>
      <c r="M11" s="60"/>
    </row>
    <row r="12" spans="1:13" ht="39.75" customHeight="1">
      <c r="A12" s="31"/>
      <c r="B12" s="106"/>
      <c r="C12" s="128"/>
      <c r="D12" s="127"/>
      <c r="E12" s="134">
        <v>2598</v>
      </c>
      <c r="F12" s="127"/>
      <c r="G12" s="127"/>
      <c r="H12" s="127"/>
      <c r="I12" s="106" t="s">
        <v>164</v>
      </c>
      <c r="J12" s="10"/>
      <c r="K12" s="51"/>
      <c r="L12" s="11" t="s">
        <v>56</v>
      </c>
      <c r="M12" s="60">
        <v>1698</v>
      </c>
    </row>
    <row r="13" spans="1:13" ht="16.5" customHeight="1">
      <c r="A13" s="31"/>
      <c r="B13" s="126"/>
      <c r="C13" s="128"/>
      <c r="D13" s="127"/>
      <c r="E13" s="134">
        <v>20000</v>
      </c>
      <c r="F13" s="127"/>
      <c r="G13" s="127"/>
      <c r="H13" s="127"/>
      <c r="I13" s="125" t="s">
        <v>165</v>
      </c>
      <c r="J13" s="10"/>
      <c r="K13" s="51"/>
      <c r="L13" s="11" t="s">
        <v>56</v>
      </c>
      <c r="M13" s="134">
        <v>35000</v>
      </c>
    </row>
    <row r="14" spans="1:13" ht="26.25" customHeight="1">
      <c r="A14" s="31"/>
      <c r="B14" s="106"/>
      <c r="C14" s="128"/>
      <c r="D14" s="128"/>
      <c r="E14" s="134">
        <v>800</v>
      </c>
      <c r="F14" s="128"/>
      <c r="G14" s="128"/>
      <c r="H14" s="128"/>
      <c r="I14" s="125" t="s">
        <v>166</v>
      </c>
      <c r="J14" s="11"/>
      <c r="K14" s="34"/>
      <c r="L14" s="11" t="s">
        <v>56</v>
      </c>
      <c r="M14" s="134">
        <v>800</v>
      </c>
    </row>
    <row r="15" spans="1:13" ht="41.25" customHeight="1">
      <c r="A15" s="31"/>
      <c r="B15" s="106"/>
      <c r="C15" s="128"/>
      <c r="D15" s="128"/>
      <c r="E15" s="134"/>
      <c r="F15" s="134">
        <v>4995</v>
      </c>
      <c r="G15" s="128"/>
      <c r="H15" s="128"/>
      <c r="I15" s="125" t="s">
        <v>167</v>
      </c>
      <c r="J15" s="52"/>
      <c r="K15" s="34"/>
      <c r="L15" s="11" t="s">
        <v>56</v>
      </c>
      <c r="M15" s="60">
        <v>-4995</v>
      </c>
    </row>
    <row r="16" spans="1:13" ht="54" customHeight="1">
      <c r="A16" s="110"/>
      <c r="B16" s="125"/>
      <c r="C16" s="128"/>
      <c r="D16" s="128"/>
      <c r="E16" s="134"/>
      <c r="F16" s="134">
        <v>4185.3999999999996</v>
      </c>
      <c r="G16" s="174"/>
      <c r="H16" s="174"/>
      <c r="I16" s="125" t="s">
        <v>168</v>
      </c>
      <c r="J16" s="52"/>
      <c r="K16" s="34"/>
      <c r="L16" s="11" t="s">
        <v>56</v>
      </c>
      <c r="M16" s="60"/>
    </row>
    <row r="17" spans="1:13" ht="51" customHeight="1">
      <c r="A17" s="110"/>
      <c r="B17" s="125"/>
      <c r="C17" s="128"/>
      <c r="D17" s="128"/>
      <c r="E17" s="134"/>
      <c r="F17" s="134">
        <f>2267.6+1636</f>
        <v>3903.6</v>
      </c>
      <c r="G17" s="174"/>
      <c r="H17" s="174"/>
      <c r="I17" s="175" t="s">
        <v>169</v>
      </c>
      <c r="J17" s="52"/>
      <c r="K17" s="34"/>
      <c r="L17" s="11"/>
      <c r="M17" s="60"/>
    </row>
    <row r="18" spans="1:13" ht="25.5" customHeight="1">
      <c r="A18" s="110"/>
      <c r="B18" s="125"/>
      <c r="C18" s="128"/>
      <c r="D18" s="128"/>
      <c r="E18" s="134">
        <v>6453</v>
      </c>
      <c r="F18" s="134"/>
      <c r="G18" s="174"/>
      <c r="H18" s="174"/>
      <c r="I18" s="175" t="s">
        <v>170</v>
      </c>
      <c r="J18" s="52"/>
      <c r="K18" s="34"/>
      <c r="L18" s="11"/>
      <c r="M18" s="60"/>
    </row>
    <row r="19" spans="1:13" ht="38.25" customHeight="1">
      <c r="A19" s="110"/>
      <c r="B19" s="125"/>
      <c r="C19" s="128"/>
      <c r="D19" s="128"/>
      <c r="E19" s="134">
        <v>1636</v>
      </c>
      <c r="F19" s="134"/>
      <c r="G19" s="174"/>
      <c r="H19" s="174"/>
      <c r="I19" s="125" t="s">
        <v>171</v>
      </c>
      <c r="J19" s="52"/>
      <c r="K19" s="34"/>
      <c r="L19" s="11"/>
      <c r="M19" s="60"/>
    </row>
    <row r="20" spans="1:13" ht="38.25">
      <c r="A20" s="110"/>
      <c r="B20" s="176"/>
      <c r="C20" s="128"/>
      <c r="D20" s="128"/>
      <c r="E20" s="134">
        <v>4024.7</v>
      </c>
      <c r="F20" s="134"/>
      <c r="G20" s="174"/>
      <c r="H20" s="174"/>
      <c r="I20" s="154" t="s">
        <v>212</v>
      </c>
      <c r="J20" s="52"/>
      <c r="K20" s="34"/>
      <c r="L20" s="11"/>
      <c r="M20" s="60"/>
    </row>
    <row r="21" spans="1:13" hidden="1">
      <c r="A21" s="110"/>
      <c r="B21" s="125"/>
      <c r="C21" s="128"/>
      <c r="D21" s="128"/>
      <c r="E21" s="134"/>
      <c r="F21" s="134"/>
      <c r="G21" s="177"/>
      <c r="H21" s="177"/>
      <c r="I21" s="106"/>
      <c r="J21" s="52"/>
      <c r="K21" s="34"/>
      <c r="L21" s="11"/>
      <c r="M21" s="60"/>
    </row>
    <row r="22" spans="1:13" ht="25.5">
      <c r="A22" s="110"/>
      <c r="B22" s="178"/>
      <c r="C22" s="128"/>
      <c r="D22" s="128"/>
      <c r="E22" s="134"/>
      <c r="F22" s="134">
        <v>900</v>
      </c>
      <c r="G22" s="177"/>
      <c r="H22" s="177"/>
      <c r="I22" s="125" t="s">
        <v>172</v>
      </c>
      <c r="J22" s="52"/>
      <c r="K22" s="34"/>
      <c r="L22" s="11"/>
      <c r="M22" s="60"/>
    </row>
    <row r="23" spans="1:13" ht="15.75" hidden="1">
      <c r="A23" s="31"/>
      <c r="B23" s="106"/>
      <c r="C23" s="128"/>
      <c r="D23" s="128"/>
      <c r="E23" s="157"/>
      <c r="F23" s="157"/>
      <c r="G23" s="157"/>
      <c r="H23" s="157"/>
      <c r="I23" s="156"/>
      <c r="J23" s="52"/>
      <c r="K23" s="34"/>
      <c r="L23" s="11"/>
      <c r="M23" s="60"/>
    </row>
    <row r="24" spans="1:13" ht="15.75" hidden="1">
      <c r="A24" s="31"/>
      <c r="B24" s="146"/>
      <c r="C24" s="128"/>
      <c r="D24" s="128"/>
      <c r="E24" s="157"/>
      <c r="F24" s="157"/>
      <c r="G24" s="157"/>
      <c r="H24" s="157"/>
      <c r="I24" s="125"/>
      <c r="J24" s="52"/>
      <c r="K24" s="34"/>
      <c r="L24" s="11"/>
      <c r="M24" s="60"/>
    </row>
    <row r="25" spans="1:13" ht="15.75" hidden="1">
      <c r="A25" s="31"/>
      <c r="B25" s="147"/>
      <c r="C25" s="128"/>
      <c r="D25" s="128"/>
      <c r="E25" s="157"/>
      <c r="F25" s="157"/>
      <c r="G25" s="157"/>
      <c r="H25" s="157"/>
      <c r="I25" s="125"/>
      <c r="J25" s="52"/>
      <c r="K25" s="34"/>
      <c r="L25" s="11"/>
      <c r="M25" s="60"/>
    </row>
    <row r="26" spans="1:13" ht="15.75" hidden="1">
      <c r="A26" s="31"/>
      <c r="B26" s="106"/>
      <c r="C26" s="128"/>
      <c r="D26" s="128"/>
      <c r="E26" s="157"/>
      <c r="F26" s="157"/>
      <c r="G26" s="157"/>
      <c r="H26" s="157"/>
      <c r="I26" s="125"/>
      <c r="J26" s="52"/>
      <c r="K26" s="34"/>
      <c r="L26" s="11"/>
      <c r="M26" s="60"/>
    </row>
    <row r="27" spans="1:13" ht="15.75" hidden="1">
      <c r="A27" s="31"/>
      <c r="B27" s="106"/>
      <c r="C27" s="128"/>
      <c r="D27" s="128"/>
      <c r="E27" s="157"/>
      <c r="F27" s="157"/>
      <c r="G27" s="157"/>
      <c r="H27" s="157"/>
      <c r="I27" s="154"/>
      <c r="J27" s="52"/>
      <c r="K27" s="34"/>
      <c r="L27" s="11"/>
      <c r="M27" s="60"/>
    </row>
    <row r="28" spans="1:13" hidden="1">
      <c r="A28" s="29"/>
      <c r="B28" s="25"/>
      <c r="C28" s="11"/>
      <c r="D28" s="11"/>
      <c r="E28" s="11"/>
      <c r="F28" s="11"/>
      <c r="G28" s="157"/>
      <c r="H28" s="157"/>
      <c r="I28" s="154"/>
      <c r="J28" s="52"/>
      <c r="K28" s="34"/>
      <c r="L28" s="11"/>
      <c r="M28" s="60"/>
    </row>
    <row r="29" spans="1:13" ht="15.75" hidden="1">
      <c r="A29" s="31"/>
      <c r="B29" s="12"/>
      <c r="C29" s="11"/>
      <c r="D29" s="11"/>
      <c r="E29" s="11"/>
      <c r="F29" s="11"/>
      <c r="G29" s="11"/>
      <c r="H29" s="11"/>
      <c r="I29" s="12"/>
      <c r="J29" s="52"/>
      <c r="K29" s="34"/>
      <c r="L29" s="11" t="s">
        <v>56</v>
      </c>
      <c r="M29" s="60"/>
    </row>
    <row r="30" spans="1:13" ht="13.5" customHeight="1">
      <c r="A30" s="110">
        <v>902</v>
      </c>
      <c r="B30" s="186" t="s">
        <v>3</v>
      </c>
      <c r="C30" s="10">
        <f t="shared" ref="C30:H30" si="1">SUM(C31:C51)</f>
        <v>0</v>
      </c>
      <c r="D30" s="10">
        <f t="shared" si="1"/>
        <v>0</v>
      </c>
      <c r="E30" s="10">
        <f t="shared" si="1"/>
        <v>1430</v>
      </c>
      <c r="F30" s="10">
        <f t="shared" si="1"/>
        <v>0</v>
      </c>
      <c r="G30" s="10">
        <f t="shared" si="1"/>
        <v>0</v>
      </c>
      <c r="H30" s="10">
        <f t="shared" si="1"/>
        <v>0</v>
      </c>
      <c r="I30" s="216"/>
      <c r="J30" s="10">
        <f>SUM(J35:J51)</f>
        <v>0</v>
      </c>
      <c r="K30" s="34">
        <f>SUM(K35:K51)</f>
        <v>0</v>
      </c>
      <c r="L30" s="11"/>
      <c r="M30" s="10">
        <f>SUM(M31:M51)</f>
        <v>1430</v>
      </c>
    </row>
    <row r="31" spans="1:13" ht="91.5" customHeight="1">
      <c r="A31" s="31"/>
      <c r="B31" s="19"/>
      <c r="C31" s="128"/>
      <c r="D31" s="127"/>
      <c r="E31" s="134">
        <v>1430</v>
      </c>
      <c r="F31" s="127"/>
      <c r="G31" s="127"/>
      <c r="H31" s="127"/>
      <c r="I31" s="106" t="s">
        <v>210</v>
      </c>
      <c r="J31" s="10"/>
      <c r="K31" s="34"/>
      <c r="L31" s="11" t="s">
        <v>56</v>
      </c>
      <c r="M31" s="60">
        <v>1430</v>
      </c>
    </row>
    <row r="32" spans="1:13" ht="15.75" hidden="1">
      <c r="A32" s="31"/>
      <c r="B32" s="19"/>
      <c r="C32" s="123"/>
      <c r="D32" s="123"/>
      <c r="E32" s="123"/>
      <c r="F32" s="128"/>
      <c r="G32" s="128"/>
      <c r="H32" s="128"/>
      <c r="I32" s="106"/>
      <c r="J32" s="10"/>
      <c r="K32" s="34"/>
      <c r="L32" s="187"/>
      <c r="M32" s="60"/>
    </row>
    <row r="33" spans="1:13" ht="15.75" hidden="1">
      <c r="A33" s="31"/>
      <c r="B33" s="19"/>
      <c r="C33" s="123"/>
      <c r="D33" s="123"/>
      <c r="E33" s="123"/>
      <c r="F33" s="128"/>
      <c r="G33" s="128"/>
      <c r="H33" s="128"/>
      <c r="I33" s="106"/>
      <c r="J33" s="10"/>
      <c r="K33" s="34"/>
      <c r="L33" s="11" t="s">
        <v>56</v>
      </c>
      <c r="M33" s="60"/>
    </row>
    <row r="34" spans="1:13" ht="15.75" hidden="1">
      <c r="A34" s="31"/>
      <c r="B34" s="19"/>
      <c r="C34" s="123"/>
      <c r="D34" s="123"/>
      <c r="E34" s="123"/>
      <c r="F34" s="128"/>
      <c r="G34" s="128"/>
      <c r="H34" s="128"/>
      <c r="I34" s="106"/>
      <c r="J34" s="10"/>
      <c r="K34" s="34"/>
      <c r="L34" s="11" t="s">
        <v>56</v>
      </c>
      <c r="M34" s="60"/>
    </row>
    <row r="35" spans="1:13" ht="15.75" hidden="1">
      <c r="A35" s="31"/>
      <c r="B35" s="19"/>
      <c r="C35" s="123"/>
      <c r="D35" s="123"/>
      <c r="E35" s="123"/>
      <c r="F35" s="128"/>
      <c r="G35" s="128"/>
      <c r="H35" s="128"/>
      <c r="I35" s="106"/>
      <c r="J35" s="10"/>
      <c r="K35" s="51"/>
      <c r="L35" s="11" t="s">
        <v>56</v>
      </c>
      <c r="M35" s="60"/>
    </row>
    <row r="36" spans="1:13" ht="15.75" hidden="1">
      <c r="A36" s="31"/>
      <c r="B36" s="19"/>
      <c r="C36" s="123"/>
      <c r="D36" s="123"/>
      <c r="E36" s="123"/>
      <c r="F36" s="128"/>
      <c r="G36" s="128"/>
      <c r="H36" s="128"/>
      <c r="I36" s="106"/>
      <c r="J36" s="10"/>
      <c r="K36" s="51"/>
      <c r="L36" s="11" t="s">
        <v>56</v>
      </c>
      <c r="M36" s="60"/>
    </row>
    <row r="37" spans="1:13" ht="15.75" hidden="1">
      <c r="A37" s="31"/>
      <c r="B37" s="19"/>
      <c r="C37" s="123"/>
      <c r="D37" s="123"/>
      <c r="E37" s="123"/>
      <c r="F37" s="128"/>
      <c r="G37" s="128"/>
      <c r="H37" s="128"/>
      <c r="I37" s="106"/>
      <c r="J37" s="10"/>
      <c r="K37" s="51"/>
      <c r="L37" s="11"/>
      <c r="M37" s="60"/>
    </row>
    <row r="38" spans="1:13" ht="15.75" hidden="1">
      <c r="A38" s="31"/>
      <c r="B38" s="19"/>
      <c r="C38" s="123"/>
      <c r="D38" s="123"/>
      <c r="E38" s="123"/>
      <c r="F38" s="128"/>
      <c r="G38" s="128"/>
      <c r="H38" s="128"/>
      <c r="I38" s="106"/>
      <c r="J38" s="10"/>
      <c r="K38" s="51"/>
      <c r="L38" s="11"/>
      <c r="M38" s="60"/>
    </row>
    <row r="39" spans="1:13" ht="15.75" hidden="1">
      <c r="A39" s="31"/>
      <c r="B39" s="19"/>
      <c r="C39" s="123"/>
      <c r="D39" s="123"/>
      <c r="E39" s="123"/>
      <c r="F39" s="128"/>
      <c r="G39" s="128"/>
      <c r="H39" s="128"/>
      <c r="I39" s="106"/>
      <c r="J39" s="10"/>
      <c r="K39" s="51"/>
      <c r="L39" s="11"/>
      <c r="M39" s="60"/>
    </row>
    <row r="40" spans="1:13" ht="15.75" hidden="1">
      <c r="A40" s="31"/>
      <c r="B40" s="19"/>
      <c r="C40" s="123"/>
      <c r="D40" s="123"/>
      <c r="E40" s="123"/>
      <c r="F40" s="128"/>
      <c r="G40" s="128"/>
      <c r="H40" s="128"/>
      <c r="I40" s="106"/>
      <c r="J40" s="10"/>
      <c r="K40" s="51"/>
      <c r="L40" s="11"/>
      <c r="M40" s="60"/>
    </row>
    <row r="41" spans="1:13" ht="15.75" hidden="1">
      <c r="A41" s="31"/>
      <c r="B41" s="19"/>
      <c r="C41" s="123"/>
      <c r="D41" s="123"/>
      <c r="E41" s="123"/>
      <c r="F41" s="128"/>
      <c r="G41" s="128"/>
      <c r="H41" s="128"/>
      <c r="I41" s="106"/>
      <c r="J41" s="10"/>
      <c r="K41" s="51"/>
      <c r="L41" s="11"/>
      <c r="M41" s="60"/>
    </row>
    <row r="42" spans="1:13" ht="15.75" hidden="1">
      <c r="A42" s="31"/>
      <c r="B42" s="19"/>
      <c r="C42" s="123"/>
      <c r="D42" s="123"/>
      <c r="E42" s="123"/>
      <c r="F42" s="128"/>
      <c r="G42" s="128"/>
      <c r="H42" s="128"/>
      <c r="I42" s="106"/>
      <c r="J42" s="10"/>
      <c r="K42" s="51"/>
      <c r="L42" s="11"/>
      <c r="M42" s="60"/>
    </row>
    <row r="43" spans="1:13" ht="15.75" hidden="1">
      <c r="A43" s="31"/>
      <c r="B43" s="19"/>
      <c r="C43" s="123"/>
      <c r="D43" s="123"/>
      <c r="E43" s="123"/>
      <c r="F43" s="128"/>
      <c r="G43" s="128"/>
      <c r="H43" s="128"/>
      <c r="I43" s="106"/>
      <c r="J43" s="10"/>
      <c r="K43" s="51"/>
      <c r="L43" s="11"/>
      <c r="M43" s="60"/>
    </row>
    <row r="44" spans="1:13" ht="15.75" hidden="1">
      <c r="A44" s="31"/>
      <c r="B44" s="19"/>
      <c r="C44" s="123"/>
      <c r="D44" s="123"/>
      <c r="E44" s="123"/>
      <c r="F44" s="128"/>
      <c r="G44" s="128"/>
      <c r="H44" s="128"/>
      <c r="I44" s="106"/>
      <c r="J44" s="10"/>
      <c r="K44" s="51"/>
      <c r="L44" s="11"/>
      <c r="M44" s="60"/>
    </row>
    <row r="45" spans="1:13" ht="15.75" hidden="1">
      <c r="A45" s="31"/>
      <c r="B45" s="19"/>
      <c r="C45" s="123"/>
      <c r="D45" s="123"/>
      <c r="E45" s="123"/>
      <c r="F45" s="128"/>
      <c r="G45" s="128"/>
      <c r="H45" s="128"/>
      <c r="I45" s="106"/>
      <c r="J45" s="10"/>
      <c r="K45" s="51"/>
      <c r="L45" s="11"/>
      <c r="M45" s="60"/>
    </row>
    <row r="46" spans="1:13" ht="15.75" hidden="1">
      <c r="A46" s="31"/>
      <c r="B46" s="19"/>
      <c r="C46" s="123"/>
      <c r="D46" s="123"/>
      <c r="E46" s="123"/>
      <c r="F46" s="128"/>
      <c r="G46" s="128"/>
      <c r="H46" s="128"/>
      <c r="I46" s="106"/>
      <c r="J46" s="10"/>
      <c r="K46" s="51"/>
      <c r="L46" s="11"/>
      <c r="M46" s="60"/>
    </row>
    <row r="47" spans="1:13" ht="15.75" hidden="1">
      <c r="A47" s="31"/>
      <c r="B47" s="12"/>
      <c r="C47" s="129"/>
      <c r="D47" s="129"/>
      <c r="E47" s="129"/>
      <c r="F47" s="128"/>
      <c r="G47" s="128"/>
      <c r="H47" s="128"/>
      <c r="I47" s="106"/>
      <c r="J47" s="10"/>
      <c r="K47" s="51"/>
      <c r="L47" s="11"/>
      <c r="M47" s="60"/>
    </row>
    <row r="48" spans="1:13" ht="15.75" hidden="1">
      <c r="A48" s="31"/>
      <c r="B48" s="106"/>
      <c r="C48" s="11"/>
      <c r="D48" s="11"/>
      <c r="E48" s="11"/>
      <c r="F48" s="11"/>
      <c r="G48" s="11"/>
      <c r="H48" s="11"/>
      <c r="I48" s="106"/>
      <c r="J48" s="10"/>
      <c r="K48" s="51"/>
      <c r="L48" s="11"/>
      <c r="M48" s="60"/>
    </row>
    <row r="49" spans="1:13" ht="15.75" hidden="1" customHeight="1">
      <c r="A49" s="31"/>
      <c r="B49" s="12"/>
      <c r="C49" s="11"/>
      <c r="D49" s="11"/>
      <c r="E49" s="11"/>
      <c r="F49" s="11"/>
      <c r="G49" s="11"/>
      <c r="H49" s="11"/>
      <c r="I49" s="12"/>
      <c r="J49" s="10"/>
      <c r="K49" s="51"/>
      <c r="L49" s="11"/>
      <c r="M49" s="60"/>
    </row>
    <row r="50" spans="1:13" ht="15.75" hidden="1" customHeight="1">
      <c r="A50" s="31"/>
      <c r="B50" s="12"/>
      <c r="C50" s="11"/>
      <c r="D50" s="11"/>
      <c r="E50" s="11"/>
      <c r="F50" s="11"/>
      <c r="G50" s="11"/>
      <c r="H50" s="11"/>
      <c r="I50" s="12"/>
      <c r="J50" s="10"/>
      <c r="K50" s="51"/>
      <c r="L50" s="11"/>
      <c r="M50" s="60"/>
    </row>
    <row r="51" spans="1:13" ht="15.75" hidden="1" customHeight="1">
      <c r="A51" s="31"/>
      <c r="B51" s="12"/>
      <c r="C51" s="11"/>
      <c r="D51" s="11"/>
      <c r="E51" s="11"/>
      <c r="F51" s="11"/>
      <c r="G51" s="11"/>
      <c r="H51" s="11"/>
      <c r="I51" s="12"/>
      <c r="J51" s="11"/>
      <c r="K51" s="51"/>
      <c r="L51" s="11" t="s">
        <v>56</v>
      </c>
      <c r="M51" s="60"/>
    </row>
    <row r="52" spans="1:13" ht="13.5" customHeight="1">
      <c r="A52" s="110">
        <v>903</v>
      </c>
      <c r="B52" s="186" t="s">
        <v>4</v>
      </c>
      <c r="C52" s="152">
        <f t="shared" ref="C52:H52" si="2">SUM(C53:C81)</f>
        <v>0</v>
      </c>
      <c r="D52" s="152">
        <f t="shared" si="2"/>
        <v>0</v>
      </c>
      <c r="E52" s="152">
        <f t="shared" si="2"/>
        <v>52781.5</v>
      </c>
      <c r="F52" s="152">
        <f t="shared" si="2"/>
        <v>18558</v>
      </c>
      <c r="G52" s="152">
        <f t="shared" si="2"/>
        <v>0</v>
      </c>
      <c r="H52" s="152">
        <f t="shared" si="2"/>
        <v>0</v>
      </c>
      <c r="I52" s="188"/>
      <c r="J52" s="189">
        <f>SUM(J53:J81)</f>
        <v>0</v>
      </c>
      <c r="K52" s="190">
        <f>SUM(K53:K81)</f>
        <v>2475</v>
      </c>
      <c r="L52" s="11"/>
      <c r="M52" s="191">
        <f>SUM(M53:M83)</f>
        <v>24769</v>
      </c>
    </row>
    <row r="53" spans="1:13" ht="28.5" hidden="1" customHeight="1">
      <c r="A53" s="12"/>
      <c r="B53" s="106"/>
      <c r="C53" s="134"/>
      <c r="D53" s="131"/>
      <c r="E53" s="131"/>
      <c r="F53" s="131"/>
      <c r="G53" s="131"/>
      <c r="H53" s="131"/>
      <c r="I53" s="142"/>
      <c r="J53" s="54"/>
      <c r="K53" s="51"/>
      <c r="L53" s="11"/>
      <c r="M53" s="60"/>
    </row>
    <row r="54" spans="1:13" ht="40.5" hidden="1" customHeight="1">
      <c r="A54" s="12"/>
      <c r="B54" s="106"/>
      <c r="C54" s="134"/>
      <c r="D54" s="130"/>
      <c r="E54" s="130"/>
      <c r="F54" s="130"/>
      <c r="G54" s="131"/>
      <c r="H54" s="131"/>
      <c r="I54" s="142"/>
      <c r="J54" s="54"/>
      <c r="K54" s="51"/>
      <c r="L54" s="11"/>
      <c r="M54" s="60"/>
    </row>
    <row r="55" spans="1:13" ht="55.5" hidden="1" customHeight="1">
      <c r="A55" s="12"/>
      <c r="B55" s="145"/>
      <c r="C55" s="130"/>
      <c r="D55" s="131"/>
      <c r="E55" s="131"/>
      <c r="F55" s="131"/>
      <c r="G55" s="130"/>
      <c r="H55" s="130"/>
      <c r="I55" s="142"/>
      <c r="J55" s="54"/>
      <c r="K55" s="51"/>
      <c r="L55" s="11"/>
      <c r="M55" s="60"/>
    </row>
    <row r="56" spans="1:13" ht="43.5" customHeight="1">
      <c r="A56" s="12"/>
      <c r="B56" s="192" t="s">
        <v>140</v>
      </c>
      <c r="C56" s="130"/>
      <c r="D56" s="131"/>
      <c r="E56" s="60">
        <v>908</v>
      </c>
      <c r="F56" s="131"/>
      <c r="G56" s="131"/>
      <c r="H56" s="131"/>
      <c r="I56" s="142" t="s">
        <v>200</v>
      </c>
      <c r="J56" s="54"/>
      <c r="K56" s="51"/>
      <c r="L56" s="11" t="s">
        <v>56</v>
      </c>
      <c r="M56" s="60"/>
    </row>
    <row r="57" spans="1:13" ht="52.5" customHeight="1">
      <c r="A57" s="12"/>
      <c r="B57" s="209" t="s">
        <v>91</v>
      </c>
      <c r="C57" s="130"/>
      <c r="D57" s="131"/>
      <c r="E57" s="60">
        <v>26769</v>
      </c>
      <c r="F57" s="131"/>
      <c r="G57" s="131"/>
      <c r="H57" s="131"/>
      <c r="I57" s="142" t="s">
        <v>141</v>
      </c>
      <c r="J57" s="54"/>
      <c r="K57" s="51"/>
      <c r="L57" s="11" t="s">
        <v>56</v>
      </c>
      <c r="M57" s="60">
        <v>24769</v>
      </c>
    </row>
    <row r="58" spans="1:13" hidden="1">
      <c r="A58" s="12"/>
      <c r="B58" s="192"/>
      <c r="C58" s="193"/>
      <c r="D58" s="130"/>
      <c r="E58" s="179"/>
      <c r="F58" s="130"/>
      <c r="G58" s="130"/>
      <c r="H58" s="130"/>
      <c r="I58" s="180"/>
      <c r="J58" s="54"/>
      <c r="K58" s="51"/>
      <c r="L58" s="11"/>
      <c r="M58" s="60"/>
    </row>
    <row r="59" spans="1:13" ht="64.5" customHeight="1">
      <c r="A59" s="12"/>
      <c r="B59" s="192" t="s">
        <v>88</v>
      </c>
      <c r="C59" s="194"/>
      <c r="D59" s="195"/>
      <c r="E59" s="134">
        <v>46.5</v>
      </c>
      <c r="F59" s="195"/>
      <c r="G59" s="195"/>
      <c r="H59" s="195"/>
      <c r="I59" s="106" t="s">
        <v>117</v>
      </c>
      <c r="J59" s="55"/>
      <c r="K59" s="51"/>
      <c r="L59" s="11" t="s">
        <v>56</v>
      </c>
      <c r="M59" s="60"/>
    </row>
    <row r="60" spans="1:13" ht="90.75" customHeight="1">
      <c r="A60" s="110"/>
      <c r="B60" s="104" t="s">
        <v>104</v>
      </c>
      <c r="C60" s="103"/>
      <c r="D60" s="103"/>
      <c r="E60" s="134">
        <f>15199-800</f>
        <v>14399</v>
      </c>
      <c r="F60" s="103"/>
      <c r="G60" s="103"/>
      <c r="H60" s="103"/>
      <c r="I60" s="175" t="s">
        <v>173</v>
      </c>
      <c r="J60" s="55"/>
      <c r="K60" s="51"/>
      <c r="L60" s="11" t="s">
        <v>56</v>
      </c>
      <c r="M60" s="60"/>
    </row>
    <row r="61" spans="1:13" ht="63.75" customHeight="1">
      <c r="A61" s="110"/>
      <c r="B61" s="104" t="s">
        <v>105</v>
      </c>
      <c r="C61" s="103"/>
      <c r="D61" s="103"/>
      <c r="E61" s="107"/>
      <c r="F61" s="134">
        <v>15199</v>
      </c>
      <c r="G61" s="103"/>
      <c r="H61" s="103"/>
      <c r="I61" s="213" t="s">
        <v>174</v>
      </c>
      <c r="J61" s="55"/>
      <c r="K61" s="51"/>
      <c r="L61" s="11" t="s">
        <v>56</v>
      </c>
      <c r="M61" s="60"/>
    </row>
    <row r="62" spans="1:13" ht="91.5" customHeight="1">
      <c r="A62" s="110"/>
      <c r="B62" s="104" t="s">
        <v>106</v>
      </c>
      <c r="C62" s="103"/>
      <c r="D62" s="103"/>
      <c r="E62" s="134">
        <v>659</v>
      </c>
      <c r="F62" s="134"/>
      <c r="G62" s="103"/>
      <c r="H62" s="103"/>
      <c r="I62" s="104" t="s">
        <v>175</v>
      </c>
      <c r="J62" s="55"/>
      <c r="K62" s="51"/>
      <c r="L62" s="53" t="s">
        <v>68</v>
      </c>
      <c r="M62" s="60"/>
    </row>
    <row r="63" spans="1:13" ht="54" customHeight="1">
      <c r="A63" s="110"/>
      <c r="B63" s="104" t="s">
        <v>107</v>
      </c>
      <c r="C63" s="103"/>
      <c r="D63" s="103"/>
      <c r="E63" s="134"/>
      <c r="F63" s="134">
        <v>3359</v>
      </c>
      <c r="G63" s="103"/>
      <c r="H63" s="103"/>
      <c r="I63" s="104" t="s">
        <v>176</v>
      </c>
      <c r="J63" s="11"/>
      <c r="K63" s="51"/>
      <c r="L63" s="11" t="s">
        <v>56</v>
      </c>
      <c r="M63" s="60"/>
    </row>
    <row r="64" spans="1:13" ht="52.5" customHeight="1">
      <c r="A64" s="110"/>
      <c r="B64" s="104" t="s">
        <v>108</v>
      </c>
      <c r="C64" s="103"/>
      <c r="D64" s="103"/>
      <c r="E64" s="134">
        <v>10000</v>
      </c>
      <c r="F64" s="134"/>
      <c r="G64" s="103"/>
      <c r="H64" s="103"/>
      <c r="I64" s="104" t="s">
        <v>177</v>
      </c>
      <c r="J64" s="11"/>
      <c r="K64" s="51">
        <v>2475</v>
      </c>
      <c r="L64" s="11" t="s">
        <v>56</v>
      </c>
      <c r="M64" s="60"/>
    </row>
    <row r="65" spans="1:13" ht="69.75" hidden="1" customHeight="1">
      <c r="A65" s="136"/>
      <c r="B65" s="104"/>
      <c r="C65" s="11"/>
      <c r="D65" s="11"/>
      <c r="E65" s="10"/>
      <c r="F65" s="11"/>
      <c r="G65" s="62"/>
      <c r="H65" s="62"/>
      <c r="I65" s="104"/>
      <c r="J65" s="11"/>
      <c r="K65" s="51"/>
      <c r="L65" s="11"/>
      <c r="M65" s="60"/>
    </row>
    <row r="66" spans="1:13" ht="15.75" hidden="1">
      <c r="A66" s="31"/>
      <c r="B66" s="106"/>
      <c r="C66" s="130"/>
      <c r="D66" s="130"/>
      <c r="E66" s="130"/>
      <c r="F66" s="130"/>
      <c r="G66" s="62"/>
      <c r="H66" s="62"/>
      <c r="I66" s="106"/>
      <c r="J66" s="11"/>
      <c r="K66" s="51"/>
      <c r="L66" s="11"/>
      <c r="M66" s="60"/>
    </row>
    <row r="67" spans="1:13" ht="66.75" hidden="1" customHeight="1">
      <c r="A67" s="31"/>
      <c r="B67" s="106"/>
      <c r="C67" s="130"/>
      <c r="D67" s="130"/>
      <c r="E67" s="130"/>
      <c r="F67" s="130"/>
      <c r="G67" s="62"/>
      <c r="H67" s="62"/>
      <c r="I67" s="106"/>
      <c r="J67" s="11"/>
      <c r="K67" s="51"/>
      <c r="L67" s="11"/>
      <c r="M67" s="60"/>
    </row>
    <row r="68" spans="1:13" ht="66.75" hidden="1" customHeight="1">
      <c r="A68" s="31"/>
      <c r="B68" s="106"/>
      <c r="C68" s="130"/>
      <c r="D68" s="130"/>
      <c r="E68" s="130"/>
      <c r="F68" s="130"/>
      <c r="G68" s="62"/>
      <c r="H68" s="62"/>
      <c r="I68" s="106"/>
      <c r="J68" s="11"/>
      <c r="K68" s="51"/>
      <c r="L68" s="11"/>
      <c r="M68" s="60"/>
    </row>
    <row r="69" spans="1:13" ht="68.25" hidden="1" customHeight="1">
      <c r="A69" s="136"/>
      <c r="B69" s="104"/>
      <c r="C69" s="11"/>
      <c r="D69" s="11"/>
      <c r="E69" s="11"/>
      <c r="F69" s="11"/>
      <c r="G69" s="11"/>
      <c r="H69" s="11"/>
      <c r="I69" s="104"/>
      <c r="J69" s="11"/>
      <c r="K69" s="51"/>
      <c r="L69" s="11"/>
      <c r="M69" s="60"/>
    </row>
    <row r="70" spans="1:13" ht="15.75" hidden="1">
      <c r="A70" s="31"/>
      <c r="B70" s="106"/>
      <c r="C70" s="130"/>
      <c r="D70" s="130"/>
      <c r="E70" s="130"/>
      <c r="F70" s="130"/>
      <c r="G70" s="130"/>
      <c r="H70" s="130"/>
      <c r="I70" s="106"/>
      <c r="J70" s="11"/>
      <c r="K70" s="51"/>
      <c r="L70" s="11"/>
      <c r="M70" s="60"/>
    </row>
    <row r="71" spans="1:13" ht="15.75" hidden="1">
      <c r="A71" s="31"/>
      <c r="B71" s="106"/>
      <c r="C71" s="130"/>
      <c r="D71" s="130"/>
      <c r="E71" s="130"/>
      <c r="F71" s="130"/>
      <c r="G71" s="130"/>
      <c r="H71" s="130"/>
      <c r="I71" s="106"/>
      <c r="J71" s="11"/>
      <c r="K71" s="51"/>
      <c r="L71" s="11"/>
      <c r="M71" s="60"/>
    </row>
    <row r="72" spans="1:13" ht="15.75" hidden="1">
      <c r="A72" s="31"/>
      <c r="B72" s="106"/>
      <c r="C72" s="130"/>
      <c r="D72" s="130"/>
      <c r="E72" s="130"/>
      <c r="F72" s="130"/>
      <c r="G72" s="130"/>
      <c r="H72" s="130"/>
      <c r="I72" s="106"/>
      <c r="J72" s="11"/>
      <c r="K72" s="51"/>
      <c r="L72" s="11"/>
      <c r="M72" s="60"/>
    </row>
    <row r="73" spans="1:13" ht="15.75" hidden="1">
      <c r="A73" s="31"/>
      <c r="B73" s="106"/>
      <c r="C73" s="130"/>
      <c r="D73" s="130"/>
      <c r="E73" s="130"/>
      <c r="F73" s="130"/>
      <c r="G73" s="130"/>
      <c r="H73" s="130"/>
      <c r="I73" s="106"/>
      <c r="J73" s="11"/>
      <c r="K73" s="51"/>
      <c r="L73" s="11"/>
      <c r="M73" s="60"/>
    </row>
    <row r="74" spans="1:13" ht="15.75" hidden="1">
      <c r="A74" s="31"/>
      <c r="B74" s="106"/>
      <c r="C74" s="130"/>
      <c r="D74" s="130"/>
      <c r="E74" s="130"/>
      <c r="F74" s="130"/>
      <c r="G74" s="130"/>
      <c r="H74" s="130"/>
      <c r="I74" s="106"/>
      <c r="J74" s="11"/>
      <c r="K74" s="51"/>
      <c r="L74" s="11"/>
      <c r="M74" s="60"/>
    </row>
    <row r="75" spans="1:13" ht="15.75" hidden="1">
      <c r="A75" s="31"/>
      <c r="B75" s="106"/>
      <c r="C75" s="11"/>
      <c r="D75" s="11"/>
      <c r="F75" s="11"/>
      <c r="G75" s="11"/>
      <c r="H75" s="11"/>
      <c r="I75" s="106"/>
      <c r="J75" s="11"/>
      <c r="K75" s="34"/>
      <c r="L75" s="132"/>
      <c r="M75" s="60"/>
    </row>
    <row r="76" spans="1:13" ht="15.75" hidden="1">
      <c r="A76" s="31"/>
      <c r="B76" s="106"/>
      <c r="C76" s="11"/>
      <c r="D76" s="11"/>
      <c r="E76" s="11"/>
      <c r="F76" s="11"/>
      <c r="G76" s="11"/>
      <c r="H76" s="11"/>
      <c r="I76" s="106"/>
      <c r="J76" s="54"/>
      <c r="K76" s="51"/>
      <c r="L76" s="51" t="s">
        <v>56</v>
      </c>
      <c r="M76" s="60"/>
    </row>
    <row r="77" spans="1:13" ht="15.75" hidden="1">
      <c r="A77" s="31"/>
      <c r="B77" s="106"/>
      <c r="C77" s="11"/>
      <c r="D77" s="11"/>
      <c r="F77" s="11"/>
      <c r="G77" s="11"/>
      <c r="H77" s="11"/>
      <c r="I77" s="106"/>
      <c r="J77" s="54"/>
      <c r="K77" s="51"/>
      <c r="L77" s="51" t="s">
        <v>56</v>
      </c>
      <c r="M77" s="60"/>
    </row>
    <row r="78" spans="1:13" ht="15.75" hidden="1">
      <c r="A78" s="31"/>
      <c r="B78" s="106"/>
      <c r="C78" s="10"/>
      <c r="D78" s="10"/>
      <c r="E78" s="11"/>
      <c r="F78" s="10"/>
      <c r="G78" s="11"/>
      <c r="H78" s="11"/>
      <c r="I78" s="106"/>
      <c r="J78" s="54"/>
      <c r="K78" s="51"/>
      <c r="L78" s="51" t="s">
        <v>56</v>
      </c>
      <c r="M78" s="60"/>
    </row>
    <row r="79" spans="1:13" ht="12.75" hidden="1" customHeight="1">
      <c r="A79" s="31"/>
      <c r="B79" s="12"/>
      <c r="C79" s="11"/>
      <c r="D79" s="11"/>
      <c r="E79" s="11"/>
      <c r="F79" s="11"/>
      <c r="G79" s="11"/>
      <c r="H79" s="11"/>
      <c r="I79" s="12"/>
      <c r="J79" s="11"/>
      <c r="K79" s="51"/>
      <c r="L79" s="11"/>
      <c r="M79" s="60"/>
    </row>
    <row r="80" spans="1:13" ht="12.75" hidden="1" customHeight="1">
      <c r="A80" s="31"/>
      <c r="B80" s="12"/>
      <c r="C80" s="11"/>
      <c r="D80" s="11"/>
      <c r="E80" s="11"/>
      <c r="F80" s="11"/>
      <c r="G80" s="11"/>
      <c r="H80" s="11"/>
      <c r="I80" s="12"/>
      <c r="J80" s="11"/>
      <c r="K80" s="51"/>
      <c r="L80" s="11"/>
      <c r="M80" s="60"/>
    </row>
    <row r="81" spans="1:13" ht="12.75" hidden="1" customHeight="1">
      <c r="A81" s="31"/>
      <c r="B81" s="12"/>
      <c r="C81" s="11"/>
      <c r="D81" s="11"/>
      <c r="E81" s="11"/>
      <c r="F81" s="11"/>
      <c r="G81" s="11"/>
      <c r="H81" s="11"/>
      <c r="I81" s="12"/>
      <c r="J81" s="11"/>
      <c r="K81" s="51"/>
      <c r="L81" s="11" t="s">
        <v>56</v>
      </c>
      <c r="M81" s="60"/>
    </row>
    <row r="82" spans="1:13" ht="28.5" hidden="1" customHeight="1">
      <c r="A82" s="110">
        <v>904</v>
      </c>
      <c r="B82" s="186" t="s">
        <v>5</v>
      </c>
      <c r="C82" s="10">
        <f>SUM(C83)</f>
        <v>0</v>
      </c>
      <c r="D82" s="10">
        <f>SUM(D83)</f>
        <v>0</v>
      </c>
      <c r="E82" s="10">
        <f>SUM(E83)</f>
        <v>0</v>
      </c>
      <c r="F82" s="10">
        <f>F83</f>
        <v>0</v>
      </c>
      <c r="G82" s="10">
        <f>SUM(G83)</f>
        <v>0</v>
      </c>
      <c r="H82" s="10">
        <f>H83</f>
        <v>0</v>
      </c>
      <c r="I82" s="8">
        <f>G82-H82</f>
        <v>0</v>
      </c>
      <c r="J82" s="10"/>
      <c r="K82" s="34"/>
      <c r="L82" s="11"/>
      <c r="M82" s="60"/>
    </row>
    <row r="83" spans="1:13" ht="50.25" hidden="1" customHeight="1">
      <c r="A83" s="136"/>
      <c r="B83" s="104"/>
      <c r="C83" s="11"/>
      <c r="D83" s="11"/>
      <c r="E83" s="10"/>
      <c r="G83" s="11"/>
      <c r="H83" s="11"/>
      <c r="I83" s="104"/>
      <c r="J83" s="10"/>
      <c r="K83" s="34"/>
      <c r="L83" s="11" t="s">
        <v>56</v>
      </c>
      <c r="M83" s="60"/>
    </row>
    <row r="84" spans="1:13" ht="49.5" customHeight="1">
      <c r="A84" s="110">
        <v>905</v>
      </c>
      <c r="B84" s="196" t="s">
        <v>63</v>
      </c>
      <c r="C84" s="10">
        <f t="shared" ref="C84:H84" si="3">SUM(C85:C100)</f>
        <v>0</v>
      </c>
      <c r="D84" s="10">
        <f t="shared" si="3"/>
        <v>0</v>
      </c>
      <c r="E84" s="10">
        <f t="shared" si="3"/>
        <v>13127</v>
      </c>
      <c r="F84" s="10">
        <f t="shared" si="3"/>
        <v>0</v>
      </c>
      <c r="G84" s="10">
        <f t="shared" si="3"/>
        <v>0</v>
      </c>
      <c r="H84" s="10">
        <f t="shared" si="3"/>
        <v>0</v>
      </c>
      <c r="I84" s="217"/>
      <c r="J84" s="10">
        <f>SUM(J100:J100)</f>
        <v>0</v>
      </c>
      <c r="K84" s="34">
        <f>SUM(K100:K100)</f>
        <v>0</v>
      </c>
      <c r="L84" s="11"/>
      <c r="M84" s="152">
        <f>SUM(M85:M100)</f>
        <v>13127</v>
      </c>
    </row>
    <row r="85" spans="1:13" ht="29.25" customHeight="1">
      <c r="A85" s="110"/>
      <c r="B85" s="196"/>
      <c r="C85" s="10"/>
      <c r="D85" s="10"/>
      <c r="E85" s="60">
        <v>4060</v>
      </c>
      <c r="F85" s="10"/>
      <c r="G85" s="10"/>
      <c r="H85" s="10"/>
      <c r="I85" s="106" t="s">
        <v>178</v>
      </c>
      <c r="J85" s="10"/>
      <c r="K85" s="34"/>
      <c r="L85" s="11"/>
      <c r="M85" s="60">
        <v>4060</v>
      </c>
    </row>
    <row r="86" spans="1:13" ht="45" hidden="1" customHeight="1">
      <c r="A86" s="136"/>
      <c r="B86" s="104"/>
      <c r="C86" s="60"/>
      <c r="D86" s="60"/>
      <c r="E86" s="60"/>
      <c r="F86" s="103"/>
      <c r="G86" s="103"/>
      <c r="H86" s="103"/>
      <c r="I86" s="104"/>
      <c r="J86" s="10"/>
      <c r="K86" s="34"/>
      <c r="L86" s="11"/>
      <c r="M86" s="60"/>
    </row>
    <row r="87" spans="1:13" ht="132.75" hidden="1" customHeight="1">
      <c r="A87" s="136"/>
      <c r="B87" s="141"/>
      <c r="C87" s="60"/>
      <c r="D87" s="60"/>
      <c r="E87" s="60"/>
      <c r="F87" s="103"/>
      <c r="G87" s="103"/>
      <c r="H87" s="103"/>
      <c r="I87" s="104"/>
      <c r="J87" s="10"/>
      <c r="K87" s="51"/>
      <c r="L87" s="11"/>
      <c r="M87" s="60"/>
    </row>
    <row r="88" spans="1:13" ht="27" customHeight="1">
      <c r="A88" s="136"/>
      <c r="B88" s="141" t="s">
        <v>77</v>
      </c>
      <c r="C88" s="103"/>
      <c r="D88" s="103"/>
      <c r="E88" s="60">
        <v>9067</v>
      </c>
      <c r="F88" s="103"/>
      <c r="G88" s="103"/>
      <c r="H88" s="103"/>
      <c r="I88" s="104" t="s">
        <v>179</v>
      </c>
      <c r="J88" s="10"/>
      <c r="K88" s="51">
        <v>4516</v>
      </c>
      <c r="L88" s="11" t="s">
        <v>56</v>
      </c>
      <c r="M88" s="60">
        <v>9067</v>
      </c>
    </row>
    <row r="89" spans="1:13" ht="54" hidden="1" customHeight="1">
      <c r="A89" s="136"/>
      <c r="B89" s="141"/>
      <c r="C89" s="103"/>
      <c r="D89" s="103"/>
      <c r="E89" s="60"/>
      <c r="F89" s="103"/>
      <c r="G89" s="103"/>
      <c r="H89" s="103"/>
      <c r="I89" s="137"/>
      <c r="J89" s="10"/>
      <c r="K89" s="51"/>
      <c r="L89" s="11"/>
      <c r="M89" s="60"/>
    </row>
    <row r="90" spans="1:13" ht="67.5" hidden="1" customHeight="1">
      <c r="A90" s="136"/>
      <c r="B90" s="141"/>
      <c r="C90" s="103"/>
      <c r="D90" s="103"/>
      <c r="E90" s="60"/>
      <c r="F90" s="103"/>
      <c r="G90" s="103"/>
      <c r="H90" s="103"/>
      <c r="I90" s="104"/>
      <c r="J90" s="10"/>
      <c r="K90" s="51"/>
      <c r="L90" s="11"/>
      <c r="M90" s="60"/>
    </row>
    <row r="91" spans="1:13" ht="82.5" hidden="1" customHeight="1">
      <c r="A91" s="136"/>
      <c r="B91" s="141"/>
      <c r="C91" s="60"/>
      <c r="D91" s="103"/>
      <c r="E91" s="103"/>
      <c r="F91" s="103"/>
      <c r="G91" s="103"/>
      <c r="H91" s="103"/>
      <c r="I91" s="137"/>
      <c r="J91" s="10"/>
      <c r="K91" s="51"/>
      <c r="L91" s="11"/>
      <c r="M91" s="60"/>
    </row>
    <row r="92" spans="1:13" hidden="1">
      <c r="A92" s="136"/>
      <c r="B92" s="233"/>
      <c r="C92" s="103"/>
      <c r="D92" s="103"/>
      <c r="E92" s="103"/>
      <c r="F92" s="103"/>
      <c r="G92" s="103"/>
      <c r="H92" s="103"/>
      <c r="I92" s="104"/>
      <c r="J92" s="10"/>
      <c r="K92" s="51"/>
      <c r="L92" s="11"/>
      <c r="M92" s="60"/>
    </row>
    <row r="93" spans="1:13" hidden="1">
      <c r="A93" s="136"/>
      <c r="B93" s="234"/>
      <c r="C93" s="103"/>
      <c r="D93" s="103"/>
      <c r="E93" s="103"/>
      <c r="F93" s="103"/>
      <c r="G93" s="103"/>
      <c r="H93" s="103"/>
      <c r="I93" s="104"/>
      <c r="J93" s="10"/>
      <c r="K93" s="51"/>
      <c r="L93" s="11"/>
      <c r="M93" s="60"/>
    </row>
    <row r="94" spans="1:13" hidden="1">
      <c r="A94" s="136"/>
      <c r="B94" s="233"/>
      <c r="C94" s="103"/>
      <c r="D94" s="103"/>
      <c r="E94" s="103"/>
      <c r="F94" s="103"/>
      <c r="G94" s="103"/>
      <c r="H94" s="103"/>
      <c r="I94" s="105"/>
      <c r="J94" s="10"/>
      <c r="K94" s="51"/>
      <c r="L94" s="11"/>
      <c r="M94" s="60"/>
    </row>
    <row r="95" spans="1:13" hidden="1">
      <c r="A95" s="136"/>
      <c r="B95" s="234"/>
      <c r="C95" s="103"/>
      <c r="D95" s="103"/>
      <c r="E95" s="103"/>
      <c r="F95" s="103"/>
      <c r="G95" s="103"/>
      <c r="H95" s="103"/>
      <c r="I95" s="105"/>
      <c r="J95" s="10"/>
      <c r="K95" s="51"/>
      <c r="L95" s="11"/>
      <c r="M95" s="60"/>
    </row>
    <row r="96" spans="1:13" ht="39" hidden="1" customHeight="1">
      <c r="A96" s="136"/>
      <c r="B96" s="173"/>
      <c r="C96" s="103"/>
      <c r="D96" s="103"/>
      <c r="E96" s="103"/>
      <c r="F96" s="103"/>
      <c r="G96" s="103"/>
      <c r="H96" s="103"/>
      <c r="I96" s="105"/>
      <c r="J96" s="10"/>
      <c r="K96" s="51"/>
      <c r="L96" s="11"/>
      <c r="M96" s="60"/>
    </row>
    <row r="97" spans="1:13" ht="42.75" hidden="1" customHeight="1">
      <c r="A97" s="136"/>
      <c r="B97" s="106"/>
      <c r="C97" s="103"/>
      <c r="D97" s="103"/>
      <c r="E97" s="107"/>
      <c r="F97" s="107"/>
      <c r="G97" s="103"/>
      <c r="H97" s="103"/>
      <c r="I97" s="106"/>
      <c r="J97" s="10"/>
      <c r="K97" s="51"/>
      <c r="L97" s="11"/>
      <c r="M97" s="60"/>
    </row>
    <row r="98" spans="1:13" ht="39" hidden="1" customHeight="1">
      <c r="A98" s="136"/>
      <c r="B98" s="13"/>
      <c r="C98" s="11"/>
      <c r="D98" s="11"/>
      <c r="E98" s="11"/>
      <c r="F98" s="11"/>
      <c r="G98" s="11"/>
      <c r="H98" s="11"/>
      <c r="I98" s="104"/>
      <c r="J98" s="10"/>
      <c r="K98" s="51"/>
      <c r="L98" s="11"/>
      <c r="M98" s="60"/>
    </row>
    <row r="99" spans="1:13" hidden="1">
      <c r="A99" s="136"/>
      <c r="B99" s="106"/>
      <c r="C99" s="103"/>
      <c r="D99" s="103"/>
      <c r="E99" s="107"/>
      <c r="F99" s="107"/>
      <c r="G99" s="103"/>
      <c r="H99" s="103"/>
      <c r="I99" s="106"/>
      <c r="J99" s="10"/>
      <c r="K99" s="51"/>
      <c r="L99" s="11" t="s">
        <v>56</v>
      </c>
      <c r="M99" s="60"/>
    </row>
    <row r="100" spans="1:13" hidden="1">
      <c r="A100" s="136"/>
      <c r="B100" s="13"/>
      <c r="C100" s="11"/>
      <c r="D100" s="11"/>
      <c r="E100" s="11"/>
      <c r="F100" s="11"/>
      <c r="G100" s="11"/>
      <c r="H100" s="11"/>
      <c r="I100" s="218"/>
      <c r="J100" s="11"/>
      <c r="K100" s="51"/>
      <c r="L100" s="11" t="s">
        <v>56</v>
      </c>
      <c r="M100" s="60"/>
    </row>
    <row r="101" spans="1:13" ht="15.75" customHeight="1">
      <c r="A101" s="110">
        <v>906</v>
      </c>
      <c r="B101" s="115" t="s">
        <v>6</v>
      </c>
      <c r="C101" s="61">
        <f t="shared" ref="C101:H101" si="4">SUM(C102:C111)</f>
        <v>0</v>
      </c>
      <c r="D101" s="61">
        <f t="shared" si="4"/>
        <v>0</v>
      </c>
      <c r="E101" s="61">
        <f t="shared" si="4"/>
        <v>20000</v>
      </c>
      <c r="F101" s="61">
        <f t="shared" si="4"/>
        <v>0</v>
      </c>
      <c r="G101" s="61">
        <f t="shared" si="4"/>
        <v>0</v>
      </c>
      <c r="H101" s="61">
        <f t="shared" si="4"/>
        <v>0</v>
      </c>
      <c r="I101" s="218"/>
      <c r="J101" s="10">
        <f>SUM(J102:J121)</f>
        <v>500</v>
      </c>
      <c r="K101" s="34">
        <f>SUM(K102:K121)</f>
        <v>0</v>
      </c>
      <c r="L101" s="11"/>
      <c r="M101" s="10">
        <f>SUM(M102:M111)</f>
        <v>220000</v>
      </c>
    </row>
    <row r="102" spans="1:13" ht="14.25" hidden="1">
      <c r="A102" s="120"/>
      <c r="B102" s="106"/>
      <c r="C102" s="61"/>
      <c r="D102" s="61"/>
      <c r="E102" s="62"/>
      <c r="F102" s="61"/>
      <c r="G102" s="62"/>
      <c r="H102" s="62"/>
      <c r="I102" s="125"/>
      <c r="J102" s="11">
        <v>500</v>
      </c>
      <c r="K102" s="34"/>
      <c r="L102" s="11"/>
      <c r="M102" s="60">
        <v>200000</v>
      </c>
    </row>
    <row r="103" spans="1:13" ht="32.25" hidden="1" customHeight="1">
      <c r="A103" s="136"/>
      <c r="B103" s="14"/>
      <c r="C103" s="62"/>
      <c r="D103" s="61"/>
      <c r="E103" s="62"/>
      <c r="F103" s="61"/>
      <c r="G103" s="62"/>
      <c r="H103" s="62"/>
      <c r="I103" s="106"/>
      <c r="J103" s="11"/>
      <c r="K103" s="34"/>
      <c r="L103" s="11"/>
      <c r="M103" s="60"/>
    </row>
    <row r="104" spans="1:13" ht="30" customHeight="1">
      <c r="A104" s="136"/>
      <c r="B104" s="14"/>
      <c r="C104" s="62"/>
      <c r="D104" s="62"/>
      <c r="E104" s="62">
        <v>20000</v>
      </c>
      <c r="F104" s="62"/>
      <c r="G104" s="62"/>
      <c r="H104" s="62"/>
      <c r="I104" s="106" t="s">
        <v>95</v>
      </c>
      <c r="J104" s="11"/>
      <c r="K104" s="34"/>
      <c r="L104" s="11"/>
      <c r="M104" s="60">
        <v>20000</v>
      </c>
    </row>
    <row r="105" spans="1:13" hidden="1">
      <c r="A105" s="136"/>
      <c r="B105" s="14"/>
      <c r="C105" s="10"/>
      <c r="D105" s="10"/>
      <c r="E105" s="10"/>
      <c r="G105" s="11"/>
      <c r="H105" s="11"/>
      <c r="I105" s="106"/>
      <c r="J105" s="53"/>
      <c r="K105" s="34"/>
      <c r="L105" s="11"/>
      <c r="M105" s="60"/>
    </row>
    <row r="106" spans="1:13" hidden="1">
      <c r="A106" s="136"/>
      <c r="B106" s="14"/>
      <c r="C106" s="10"/>
      <c r="D106" s="10"/>
      <c r="E106" s="10"/>
      <c r="F106" s="10"/>
      <c r="G106" s="11"/>
      <c r="H106" s="11"/>
      <c r="I106" s="106"/>
      <c r="J106" s="53"/>
      <c r="K106" s="51"/>
      <c r="L106" s="11"/>
      <c r="M106" s="60"/>
    </row>
    <row r="107" spans="1:13" hidden="1">
      <c r="A107" s="136"/>
      <c r="B107" s="53"/>
      <c r="C107" s="10"/>
      <c r="D107" s="10"/>
      <c r="E107" s="10"/>
      <c r="G107" s="53"/>
      <c r="H107" s="11"/>
      <c r="I107" s="106"/>
      <c r="J107" s="53"/>
      <c r="K107" s="51"/>
      <c r="L107" s="11"/>
      <c r="M107" s="60"/>
    </row>
    <row r="108" spans="1:13" hidden="1">
      <c r="A108" s="136"/>
      <c r="B108" s="53"/>
      <c r="C108" s="10"/>
      <c r="D108" s="10"/>
      <c r="F108" s="10"/>
      <c r="G108" s="11"/>
      <c r="H108" s="53"/>
      <c r="I108" s="106"/>
      <c r="J108" s="53"/>
      <c r="K108" s="51"/>
      <c r="L108" s="11"/>
      <c r="M108" s="60"/>
    </row>
    <row r="109" spans="1:13" hidden="1">
      <c r="A109" s="136"/>
      <c r="B109" s="53"/>
      <c r="C109" s="10"/>
      <c r="D109" s="10"/>
      <c r="E109" s="10"/>
      <c r="F109" s="11"/>
      <c r="G109" s="53"/>
      <c r="H109" s="11"/>
      <c r="I109" s="106"/>
      <c r="J109" s="53"/>
      <c r="K109" s="51"/>
      <c r="L109" s="11"/>
      <c r="M109" s="60"/>
    </row>
    <row r="110" spans="1:13" hidden="1">
      <c r="A110" s="136"/>
      <c r="B110" s="53"/>
      <c r="C110" s="10"/>
      <c r="D110" s="10"/>
      <c r="E110" s="10"/>
      <c r="F110" s="11"/>
      <c r="G110" s="53"/>
      <c r="H110" s="53"/>
      <c r="I110" s="106"/>
      <c r="J110" s="53"/>
      <c r="K110" s="51"/>
      <c r="L110" s="11"/>
      <c r="M110" s="60"/>
    </row>
    <row r="111" spans="1:13" hidden="1">
      <c r="A111" s="136"/>
      <c r="B111" s="53"/>
      <c r="C111" s="10"/>
      <c r="D111" s="10"/>
      <c r="E111" s="10"/>
      <c r="F111" s="11"/>
      <c r="G111" s="53"/>
      <c r="H111" s="53"/>
      <c r="I111" s="218"/>
      <c r="J111" s="53"/>
      <c r="K111" s="51"/>
      <c r="L111" s="11"/>
      <c r="M111" s="60"/>
    </row>
    <row r="112" spans="1:13" hidden="1">
      <c r="A112" s="136"/>
      <c r="B112" s="53"/>
      <c r="C112" s="10"/>
      <c r="D112" s="10"/>
      <c r="E112" s="10"/>
      <c r="F112" s="11"/>
      <c r="G112" s="53"/>
      <c r="H112" s="53"/>
      <c r="I112" s="15"/>
      <c r="J112" s="53"/>
      <c r="K112" s="51"/>
      <c r="L112" s="11"/>
      <c r="M112" s="60"/>
    </row>
    <row r="113" spans="1:13" hidden="1">
      <c r="A113" s="136"/>
      <c r="B113" s="53"/>
      <c r="C113" s="10"/>
      <c r="D113" s="10"/>
      <c r="E113" s="10"/>
      <c r="F113" s="11"/>
      <c r="G113" s="53"/>
      <c r="H113" s="53"/>
      <c r="I113" s="15"/>
      <c r="J113" s="53"/>
      <c r="K113" s="51"/>
      <c r="L113" s="11"/>
      <c r="M113" s="60"/>
    </row>
    <row r="114" spans="1:13" ht="15.75" hidden="1">
      <c r="A114" s="136"/>
      <c r="B114" s="12"/>
      <c r="C114" s="36"/>
      <c r="D114" s="36"/>
      <c r="E114" s="36"/>
      <c r="F114" s="36"/>
      <c r="G114" s="36"/>
      <c r="H114" s="36"/>
      <c r="I114" s="12"/>
      <c r="J114" s="53"/>
      <c r="K114" s="51"/>
      <c r="L114" s="11"/>
      <c r="M114" s="60"/>
    </row>
    <row r="115" spans="1:13" ht="15.75" hidden="1">
      <c r="A115" s="136"/>
      <c r="B115" s="12"/>
      <c r="C115" s="36"/>
      <c r="D115" s="36"/>
      <c r="E115" s="36"/>
      <c r="F115" s="36"/>
      <c r="G115" s="36"/>
      <c r="H115" s="36"/>
      <c r="I115" s="12"/>
      <c r="J115" s="53"/>
      <c r="K115" s="51"/>
      <c r="L115" s="11"/>
      <c r="M115" s="60"/>
    </row>
    <row r="116" spans="1:13" hidden="1">
      <c r="A116" s="136"/>
      <c r="B116" s="15"/>
      <c r="C116" s="11"/>
      <c r="D116" s="11"/>
      <c r="E116" s="11"/>
      <c r="F116" s="11"/>
      <c r="G116" s="11"/>
      <c r="H116" s="11"/>
      <c r="I116" s="218"/>
      <c r="J116" s="53"/>
      <c r="K116" s="51"/>
      <c r="L116" s="11"/>
      <c r="M116" s="60"/>
    </row>
    <row r="117" spans="1:13" ht="15.75" hidden="1">
      <c r="A117" s="31"/>
      <c r="B117" s="100"/>
      <c r="C117" s="58"/>
      <c r="D117" s="58"/>
      <c r="E117" s="58"/>
      <c r="F117" s="58"/>
      <c r="G117" s="11"/>
      <c r="H117" s="11"/>
      <c r="I117" s="15"/>
      <c r="J117" s="53"/>
      <c r="K117" s="51"/>
      <c r="L117" s="11"/>
      <c r="M117" s="60"/>
    </row>
    <row r="118" spans="1:13" ht="15.75" hidden="1">
      <c r="A118" s="31"/>
      <c r="B118" s="100"/>
      <c r="C118" s="58"/>
      <c r="D118" s="58"/>
      <c r="E118" s="58"/>
      <c r="F118" s="58"/>
      <c r="G118" s="11"/>
      <c r="H118" s="11"/>
      <c r="I118" s="15"/>
      <c r="J118" s="53"/>
      <c r="K118" s="51"/>
      <c r="L118" s="11"/>
      <c r="M118" s="60"/>
    </row>
    <row r="119" spans="1:13" ht="15.75" hidden="1">
      <c r="A119" s="31"/>
      <c r="B119" s="100"/>
      <c r="C119" s="36"/>
      <c r="D119" s="36"/>
      <c r="E119" s="58"/>
      <c r="F119" s="58"/>
      <c r="G119" s="11"/>
      <c r="H119" s="11"/>
      <c r="I119" s="15"/>
      <c r="J119" s="53"/>
      <c r="K119" s="51"/>
      <c r="L119" s="11"/>
      <c r="M119" s="60"/>
    </row>
    <row r="120" spans="1:13" ht="15.75" hidden="1">
      <c r="A120" s="31"/>
      <c r="B120" s="15"/>
      <c r="C120" s="36"/>
      <c r="D120" s="36"/>
      <c r="E120" s="58"/>
      <c r="F120" s="58"/>
      <c r="G120" s="11"/>
      <c r="H120" s="11"/>
      <c r="I120" s="15"/>
      <c r="J120" s="11"/>
      <c r="K120" s="51"/>
      <c r="L120" s="11"/>
      <c r="M120" s="60"/>
    </row>
    <row r="121" spans="1:13" hidden="1">
      <c r="A121" s="136"/>
      <c r="B121" s="59"/>
      <c r="C121" s="10"/>
      <c r="D121" s="10"/>
      <c r="E121" s="11"/>
      <c r="F121" s="11"/>
      <c r="G121" s="11"/>
      <c r="H121" s="10"/>
      <c r="I121" s="218"/>
      <c r="J121" s="11"/>
      <c r="K121" s="51"/>
      <c r="L121" s="11"/>
      <c r="M121" s="60"/>
    </row>
    <row r="122" spans="1:13" ht="44.25" customHeight="1">
      <c r="A122" s="110">
        <v>908</v>
      </c>
      <c r="B122" s="186" t="s">
        <v>7</v>
      </c>
      <c r="C122" s="152">
        <f t="shared" ref="C122:H122" si="5">SUM(C123:C128)</f>
        <v>0</v>
      </c>
      <c r="D122" s="152">
        <f t="shared" si="5"/>
        <v>0</v>
      </c>
      <c r="E122" s="152">
        <f t="shared" si="5"/>
        <v>100000</v>
      </c>
      <c r="F122" s="152">
        <f t="shared" si="5"/>
        <v>0</v>
      </c>
      <c r="G122" s="152">
        <f t="shared" si="5"/>
        <v>0</v>
      </c>
      <c r="H122" s="152">
        <f t="shared" si="5"/>
        <v>0</v>
      </c>
      <c r="I122" s="8"/>
      <c r="J122" s="10">
        <f>SUM(J123:J128)</f>
        <v>0</v>
      </c>
      <c r="K122" s="34">
        <f>SUM(K123:K128)</f>
        <v>0</v>
      </c>
      <c r="L122" s="11"/>
      <c r="M122" s="10">
        <f>SUM(M123:M127)</f>
        <v>100000</v>
      </c>
    </row>
    <row r="123" spans="1:13" ht="40.5" customHeight="1">
      <c r="A123" s="136"/>
      <c r="B123" s="139" t="s">
        <v>80</v>
      </c>
      <c r="C123" s="10"/>
      <c r="D123" s="10"/>
      <c r="E123" s="60">
        <v>100000</v>
      </c>
      <c r="F123" s="11"/>
      <c r="G123" s="11"/>
      <c r="H123" s="11"/>
      <c r="I123" s="106" t="s">
        <v>201</v>
      </c>
      <c r="J123" s="11"/>
      <c r="K123" s="34"/>
      <c r="L123" s="46" t="s">
        <v>57</v>
      </c>
      <c r="M123" s="60">
        <v>100000</v>
      </c>
    </row>
    <row r="124" spans="1:13" ht="55.5" hidden="1" customHeight="1">
      <c r="A124" s="136"/>
      <c r="B124" s="106"/>
      <c r="C124" s="103"/>
      <c r="D124" s="103"/>
      <c r="E124" s="11"/>
      <c r="F124" s="11"/>
      <c r="G124" s="103"/>
      <c r="H124" s="103"/>
      <c r="I124" s="106"/>
      <c r="J124" s="11"/>
      <c r="K124" s="34"/>
      <c r="L124" s="11"/>
      <c r="M124" s="60"/>
    </row>
    <row r="125" spans="1:13" hidden="1">
      <c r="A125" s="136"/>
      <c r="B125" s="19"/>
      <c r="C125" s="10"/>
      <c r="D125" s="10"/>
      <c r="F125" s="10"/>
      <c r="G125" s="11"/>
      <c r="H125" s="11"/>
      <c r="I125" s="106"/>
      <c r="J125" s="11"/>
      <c r="K125" s="34"/>
      <c r="L125" s="53"/>
      <c r="M125" s="60"/>
    </row>
    <row r="126" spans="1:13" ht="16.5" hidden="1" customHeight="1">
      <c r="A126" s="136"/>
      <c r="B126" s="9"/>
      <c r="C126" s="11"/>
      <c r="D126" s="11"/>
      <c r="E126" s="11"/>
      <c r="F126" s="10"/>
      <c r="G126" s="11"/>
      <c r="H126" s="11"/>
      <c r="I126" s="8"/>
      <c r="J126" s="11"/>
      <c r="K126" s="34"/>
      <c r="L126" s="53"/>
      <c r="M126" s="60"/>
    </row>
    <row r="127" spans="1:13" ht="12.75" hidden="1" customHeight="1">
      <c r="A127" s="136"/>
      <c r="B127" s="9"/>
      <c r="C127" s="10"/>
      <c r="D127" s="10"/>
      <c r="E127" s="10"/>
      <c r="F127" s="10"/>
      <c r="G127" s="11"/>
      <c r="H127" s="11"/>
      <c r="I127" s="8"/>
      <c r="J127" s="11"/>
      <c r="K127" s="34"/>
      <c r="L127" s="53"/>
      <c r="M127" s="60"/>
    </row>
    <row r="128" spans="1:13" ht="12.75" hidden="1" customHeight="1">
      <c r="A128" s="136"/>
      <c r="B128" s="9"/>
      <c r="C128" s="10"/>
      <c r="D128" s="10"/>
      <c r="E128" s="10"/>
      <c r="F128" s="10"/>
      <c r="G128" s="60"/>
      <c r="H128" s="11"/>
      <c r="I128" s="2"/>
      <c r="J128" s="60"/>
      <c r="K128" s="34"/>
      <c r="L128" s="53"/>
      <c r="M128" s="60"/>
    </row>
    <row r="129" spans="1:13" ht="41.25" customHeight="1">
      <c r="A129" s="110">
        <v>909</v>
      </c>
      <c r="B129" s="186" t="s">
        <v>8</v>
      </c>
      <c r="C129" s="61">
        <f t="shared" ref="C129:H129" si="6">SUM(C130:C156)</f>
        <v>11089.6</v>
      </c>
      <c r="D129" s="61">
        <f t="shared" si="6"/>
        <v>0</v>
      </c>
      <c r="E129" s="61">
        <f t="shared" si="6"/>
        <v>25911.066999999999</v>
      </c>
      <c r="F129" s="61">
        <f t="shared" si="6"/>
        <v>92926.7</v>
      </c>
      <c r="G129" s="61">
        <f t="shared" si="6"/>
        <v>0</v>
      </c>
      <c r="H129" s="61">
        <f t="shared" si="6"/>
        <v>0</v>
      </c>
      <c r="I129" s="8"/>
      <c r="J129" s="10">
        <f>SUM(J130:J156)</f>
        <v>0</v>
      </c>
      <c r="K129" s="34">
        <f>SUM(K130:K156)</f>
        <v>2294</v>
      </c>
      <c r="L129" s="11"/>
      <c r="M129" s="123">
        <f>SUM(M130:M156)</f>
        <v>-68943.933000000005</v>
      </c>
    </row>
    <row r="130" spans="1:13" ht="51" customHeight="1">
      <c r="A130" s="120"/>
      <c r="B130" s="106" t="s">
        <v>81</v>
      </c>
      <c r="C130" s="62"/>
      <c r="D130" s="62"/>
      <c r="E130" s="62">
        <v>14830</v>
      </c>
      <c r="F130" s="62"/>
      <c r="G130" s="62"/>
      <c r="H130" s="62"/>
      <c r="I130" s="106" t="s">
        <v>142</v>
      </c>
      <c r="J130" s="11"/>
      <c r="K130" s="51">
        <v>1831</v>
      </c>
      <c r="L130" s="11" t="s">
        <v>56</v>
      </c>
      <c r="M130" s="131">
        <v>14830</v>
      </c>
    </row>
    <row r="131" spans="1:13" ht="63.75">
      <c r="A131" s="136"/>
      <c r="B131" s="106" t="s">
        <v>143</v>
      </c>
      <c r="C131" s="62"/>
      <c r="D131" s="62"/>
      <c r="E131" s="62"/>
      <c r="F131" s="62">
        <v>65000</v>
      </c>
      <c r="G131" s="62"/>
      <c r="H131" s="62"/>
      <c r="I131" s="106" t="s">
        <v>202</v>
      </c>
      <c r="J131" s="11"/>
      <c r="K131" s="51"/>
      <c r="L131" s="11" t="s">
        <v>56</v>
      </c>
      <c r="M131" s="131">
        <v>-65000</v>
      </c>
    </row>
    <row r="132" spans="1:13" ht="42" customHeight="1">
      <c r="A132" s="136"/>
      <c r="B132" s="106" t="s">
        <v>131</v>
      </c>
      <c r="C132" s="62">
        <v>11089.6</v>
      </c>
      <c r="D132" s="157"/>
      <c r="E132" s="62">
        <f>4947.9-1445</f>
        <v>3502.8999999999996</v>
      </c>
      <c r="F132" s="157"/>
      <c r="G132" s="157"/>
      <c r="H132" s="157"/>
      <c r="I132" s="210" t="s">
        <v>180</v>
      </c>
      <c r="J132" s="11"/>
      <c r="K132" s="51">
        <v>80</v>
      </c>
      <c r="L132" s="11" t="s">
        <v>56</v>
      </c>
      <c r="M132" s="131">
        <v>4947.8999999999996</v>
      </c>
    </row>
    <row r="133" spans="1:13" ht="64.5" customHeight="1">
      <c r="A133" s="136"/>
      <c r="B133" s="106" t="s">
        <v>118</v>
      </c>
      <c r="C133" s="62"/>
      <c r="D133" s="157"/>
      <c r="E133" s="62"/>
      <c r="F133" s="62">
        <v>332</v>
      </c>
      <c r="G133" s="157"/>
      <c r="H133" s="157"/>
      <c r="I133" s="106" t="s">
        <v>119</v>
      </c>
      <c r="J133" s="11"/>
      <c r="K133" s="51">
        <v>242</v>
      </c>
      <c r="L133" s="11" t="s">
        <v>56</v>
      </c>
      <c r="M133" s="131">
        <v>-332</v>
      </c>
    </row>
    <row r="134" spans="1:13" ht="29.25" customHeight="1">
      <c r="A134" s="31"/>
      <c r="B134" s="106" t="s">
        <v>120</v>
      </c>
      <c r="C134" s="62"/>
      <c r="D134" s="157"/>
      <c r="E134" s="62"/>
      <c r="F134" s="62">
        <v>488.3</v>
      </c>
      <c r="G134" s="157"/>
      <c r="H134" s="157"/>
      <c r="I134" s="106" t="s">
        <v>181</v>
      </c>
      <c r="J134" s="11"/>
      <c r="K134" s="51">
        <v>47</v>
      </c>
      <c r="L134" s="11" t="s">
        <v>56</v>
      </c>
      <c r="M134" s="131">
        <v>-488.3</v>
      </c>
    </row>
    <row r="135" spans="1:13" ht="15.75" hidden="1">
      <c r="A135" s="31"/>
      <c r="B135" s="14"/>
      <c r="C135" s="62"/>
      <c r="D135" s="157"/>
      <c r="E135" s="62"/>
      <c r="F135" s="62"/>
      <c r="G135" s="157"/>
      <c r="H135" s="157"/>
      <c r="I135" s="106"/>
      <c r="J135" s="11"/>
      <c r="K135" s="51"/>
      <c r="L135" s="11"/>
      <c r="M135" s="131"/>
    </row>
    <row r="136" spans="1:13" ht="25.5">
      <c r="A136" s="136"/>
      <c r="B136" s="14"/>
      <c r="C136" s="62"/>
      <c r="D136" s="157"/>
      <c r="E136" s="62">
        <v>382.86700000000002</v>
      </c>
      <c r="F136" s="62"/>
      <c r="G136" s="157"/>
      <c r="H136" s="157"/>
      <c r="I136" s="106" t="s">
        <v>161</v>
      </c>
      <c r="J136" s="11"/>
      <c r="K136" s="51">
        <v>94</v>
      </c>
      <c r="L136" s="11" t="s">
        <v>56</v>
      </c>
      <c r="M136" s="131">
        <v>382.86700000000002</v>
      </c>
    </row>
    <row r="137" spans="1:13" hidden="1">
      <c r="A137" s="136"/>
      <c r="B137" s="14"/>
      <c r="C137" s="62"/>
      <c r="D137" s="157"/>
      <c r="E137" s="62"/>
      <c r="F137" s="62"/>
      <c r="G137" s="157"/>
      <c r="H137" s="157"/>
      <c r="I137" s="106"/>
      <c r="J137" s="11"/>
      <c r="K137" s="51"/>
      <c r="L137" s="11"/>
      <c r="M137" s="131"/>
    </row>
    <row r="138" spans="1:13" ht="51">
      <c r="A138" s="136"/>
      <c r="B138" s="106" t="s">
        <v>121</v>
      </c>
      <c r="C138" s="62"/>
      <c r="D138" s="157"/>
      <c r="E138" s="62">
        <v>2701</v>
      </c>
      <c r="F138" s="62"/>
      <c r="G138" s="157"/>
      <c r="H138" s="157"/>
      <c r="I138" s="106" t="s">
        <v>163</v>
      </c>
      <c r="J138" s="11"/>
      <c r="K138" s="51"/>
      <c r="L138" s="11"/>
      <c r="M138" s="131">
        <v>2701</v>
      </c>
    </row>
    <row r="139" spans="1:13" ht="15" hidden="1">
      <c r="A139" s="136"/>
      <c r="B139" s="14"/>
      <c r="C139" s="62"/>
      <c r="D139" s="197"/>
      <c r="E139" s="158"/>
      <c r="F139" s="158"/>
      <c r="G139" s="197"/>
      <c r="H139" s="158"/>
      <c r="I139" s="106"/>
      <c r="J139" s="11"/>
      <c r="K139" s="51"/>
      <c r="L139" s="11"/>
      <c r="M139" s="131"/>
    </row>
    <row r="140" spans="1:13" ht="67.5" customHeight="1">
      <c r="A140" s="136"/>
      <c r="B140" s="106" t="s">
        <v>92</v>
      </c>
      <c r="C140" s="62"/>
      <c r="D140" s="62"/>
      <c r="E140" s="62"/>
      <c r="F140" s="62">
        <v>15800</v>
      </c>
      <c r="G140" s="62"/>
      <c r="H140" s="62"/>
      <c r="I140" s="210" t="s">
        <v>132</v>
      </c>
      <c r="J140" s="11"/>
      <c r="K140" s="51"/>
      <c r="L140" s="11" t="s">
        <v>59</v>
      </c>
      <c r="M140" s="131">
        <v>-15800</v>
      </c>
    </row>
    <row r="141" spans="1:13" ht="37.5" customHeight="1">
      <c r="A141" s="136"/>
      <c r="B141" s="106" t="s">
        <v>122</v>
      </c>
      <c r="C141" s="62"/>
      <c r="D141" s="157"/>
      <c r="E141" s="62">
        <v>21</v>
      </c>
      <c r="F141" s="62"/>
      <c r="G141" s="157"/>
      <c r="H141" s="157"/>
      <c r="I141" s="106" t="s">
        <v>182</v>
      </c>
      <c r="J141" s="10"/>
      <c r="K141" s="51"/>
      <c r="L141" s="53"/>
      <c r="M141" s="131">
        <v>21</v>
      </c>
    </row>
    <row r="142" spans="1:13" ht="12.75" hidden="1" customHeight="1">
      <c r="A142" s="136"/>
      <c r="B142" s="106"/>
      <c r="C142" s="62"/>
      <c r="D142" s="157"/>
      <c r="E142" s="62"/>
      <c r="F142" s="62"/>
      <c r="G142" s="157"/>
      <c r="H142" s="157"/>
      <c r="I142" s="106"/>
      <c r="J142" s="10"/>
      <c r="K142" s="51"/>
      <c r="L142" s="53"/>
      <c r="M142" s="131"/>
    </row>
    <row r="143" spans="1:13" ht="4.5" hidden="1" customHeight="1">
      <c r="A143" s="136"/>
      <c r="B143" s="106"/>
      <c r="C143" s="62"/>
      <c r="D143" s="157"/>
      <c r="E143" s="62"/>
      <c r="F143" s="62"/>
      <c r="G143" s="157"/>
      <c r="H143" s="157"/>
      <c r="I143" s="106"/>
      <c r="J143" s="10"/>
      <c r="K143" s="51"/>
      <c r="L143" s="53"/>
      <c r="M143" s="131"/>
    </row>
    <row r="144" spans="1:13" ht="51">
      <c r="A144" s="136"/>
      <c r="B144" s="106" t="s">
        <v>112</v>
      </c>
      <c r="C144" s="62"/>
      <c r="D144" s="157"/>
      <c r="E144" s="62"/>
      <c r="F144" s="62">
        <v>1636</v>
      </c>
      <c r="G144" s="157"/>
      <c r="H144" s="157"/>
      <c r="I144" s="106" t="s">
        <v>183</v>
      </c>
      <c r="J144" s="10"/>
      <c r="K144" s="51"/>
      <c r="L144" s="53"/>
      <c r="M144" s="131">
        <v>-1636</v>
      </c>
    </row>
    <row r="145" spans="1:13" ht="28.5" customHeight="1">
      <c r="A145" s="136"/>
      <c r="B145" s="19"/>
      <c r="C145" s="62"/>
      <c r="D145" s="157"/>
      <c r="E145" s="62"/>
      <c r="F145" s="62">
        <v>341.4</v>
      </c>
      <c r="G145" s="157"/>
      <c r="H145" s="157"/>
      <c r="I145" s="106" t="s">
        <v>144</v>
      </c>
      <c r="J145" s="10"/>
      <c r="K145" s="51"/>
      <c r="L145" s="53"/>
      <c r="M145" s="131">
        <v>-341.4</v>
      </c>
    </row>
    <row r="146" spans="1:13">
      <c r="A146" s="136"/>
      <c r="B146" s="106" t="s">
        <v>133</v>
      </c>
      <c r="C146" s="62"/>
      <c r="D146" s="157"/>
      <c r="E146" s="62"/>
      <c r="F146" s="62">
        <v>9300</v>
      </c>
      <c r="G146" s="157"/>
      <c r="H146" s="157"/>
      <c r="I146" s="210" t="s">
        <v>132</v>
      </c>
      <c r="J146" s="10"/>
      <c r="K146" s="51"/>
      <c r="L146" s="53"/>
      <c r="M146" s="131">
        <v>-9300</v>
      </c>
    </row>
    <row r="147" spans="1:13" ht="42" customHeight="1">
      <c r="A147" s="136"/>
      <c r="B147" s="106" t="s">
        <v>124</v>
      </c>
      <c r="C147" s="62"/>
      <c r="D147" s="157"/>
      <c r="E147" s="62">
        <v>1100</v>
      </c>
      <c r="F147" s="62"/>
      <c r="G147" s="157"/>
      <c r="H147" s="157"/>
      <c r="I147" s="106" t="s">
        <v>123</v>
      </c>
      <c r="J147" s="10"/>
      <c r="K147" s="51"/>
      <c r="L147" s="53"/>
      <c r="M147" s="131">
        <v>1100</v>
      </c>
    </row>
    <row r="148" spans="1:13" ht="54" customHeight="1">
      <c r="A148" s="136"/>
      <c r="B148" s="106" t="s">
        <v>125</v>
      </c>
      <c r="C148" s="62"/>
      <c r="D148" s="157"/>
      <c r="E148" s="62"/>
      <c r="F148" s="62">
        <v>29</v>
      </c>
      <c r="G148" s="157"/>
      <c r="H148" s="157"/>
      <c r="I148" s="210" t="s">
        <v>126</v>
      </c>
      <c r="J148" s="10"/>
      <c r="K148" s="51"/>
      <c r="L148" s="53"/>
      <c r="M148" s="131">
        <v>-29</v>
      </c>
    </row>
    <row r="149" spans="1:13" hidden="1">
      <c r="A149" s="136"/>
      <c r="B149" s="106"/>
      <c r="C149" s="62"/>
      <c r="D149" s="157"/>
      <c r="E149" s="62"/>
      <c r="F149" s="62"/>
      <c r="G149" s="157"/>
      <c r="H149" s="157"/>
      <c r="I149" s="106"/>
      <c r="J149" s="11"/>
      <c r="K149" s="51"/>
      <c r="L149" s="11"/>
      <c r="M149" s="60"/>
    </row>
    <row r="150" spans="1:13" hidden="1">
      <c r="A150" s="136"/>
      <c r="B150" s="159"/>
      <c r="C150" s="62"/>
      <c r="D150" s="62"/>
      <c r="E150" s="62"/>
      <c r="F150" s="62"/>
      <c r="G150" s="62"/>
      <c r="H150" s="62"/>
      <c r="I150" s="106"/>
      <c r="J150" s="11"/>
      <c r="K150" s="51"/>
      <c r="L150" s="11"/>
      <c r="M150" s="60"/>
    </row>
    <row r="151" spans="1:13" hidden="1">
      <c r="A151" s="136"/>
      <c r="B151" s="160"/>
      <c r="C151" s="62"/>
      <c r="D151" s="62"/>
      <c r="E151" s="62"/>
      <c r="F151" s="62"/>
      <c r="G151" s="62"/>
      <c r="H151" s="62"/>
      <c r="I151" s="106"/>
      <c r="J151" s="11"/>
      <c r="K151" s="51"/>
      <c r="L151" s="11"/>
      <c r="M151" s="60"/>
    </row>
    <row r="152" spans="1:13" ht="15.75" hidden="1">
      <c r="A152" s="136"/>
      <c r="B152" s="161"/>
      <c r="C152" s="163"/>
      <c r="D152" s="163"/>
      <c r="E152" s="62"/>
      <c r="F152" s="62"/>
      <c r="G152" s="62"/>
      <c r="H152" s="62"/>
      <c r="I152" s="106"/>
      <c r="J152" s="11"/>
      <c r="K152" s="51"/>
      <c r="L152" s="11"/>
      <c r="M152" s="60"/>
    </row>
    <row r="153" spans="1:13" ht="29.25" customHeight="1">
      <c r="A153" s="110"/>
      <c r="B153" s="105"/>
      <c r="C153" s="157"/>
      <c r="D153" s="157"/>
      <c r="E153" s="62">
        <v>730</v>
      </c>
      <c r="F153" s="62"/>
      <c r="G153" s="157"/>
      <c r="H153" s="157"/>
      <c r="I153" s="210" t="s">
        <v>145</v>
      </c>
      <c r="J153" s="11"/>
      <c r="K153" s="51"/>
      <c r="L153" s="11"/>
      <c r="M153" s="60"/>
    </row>
    <row r="154" spans="1:13" hidden="1">
      <c r="A154" s="110"/>
      <c r="B154" s="106"/>
      <c r="C154" s="61"/>
      <c r="D154" s="61"/>
      <c r="E154" s="61"/>
      <c r="F154" s="61"/>
      <c r="G154" s="157"/>
      <c r="H154" s="61"/>
      <c r="I154" s="104"/>
      <c r="J154" s="11"/>
      <c r="K154" s="51"/>
      <c r="L154" s="11"/>
      <c r="M154" s="60"/>
    </row>
    <row r="155" spans="1:13" ht="52.5" customHeight="1">
      <c r="A155" s="136"/>
      <c r="B155" s="106" t="s">
        <v>146</v>
      </c>
      <c r="C155" s="62"/>
      <c r="D155" s="62"/>
      <c r="E155" s="62">
        <v>2643.3</v>
      </c>
      <c r="F155" s="62"/>
      <c r="G155" s="61"/>
      <c r="H155" s="62"/>
      <c r="I155" s="106" t="s">
        <v>127</v>
      </c>
      <c r="J155" s="11"/>
      <c r="K155" s="51"/>
      <c r="L155" s="11"/>
      <c r="M155" s="60"/>
    </row>
    <row r="156" spans="1:13" ht="58.5" hidden="1" customHeight="1">
      <c r="A156" s="136"/>
      <c r="B156" s="14"/>
      <c r="C156" s="62"/>
      <c r="D156" s="157"/>
      <c r="E156" s="157"/>
      <c r="F156" s="157"/>
      <c r="G156" s="157"/>
      <c r="H156" s="157"/>
      <c r="I156" s="106"/>
      <c r="J156" s="10"/>
      <c r="K156" s="51"/>
      <c r="L156" s="11"/>
      <c r="M156" s="60"/>
    </row>
    <row r="157" spans="1:13" ht="14.25" hidden="1" customHeight="1">
      <c r="A157" s="110"/>
      <c r="B157" s="186"/>
      <c r="C157" s="10"/>
      <c r="D157" s="10"/>
      <c r="E157" s="10"/>
      <c r="F157" s="10"/>
      <c r="G157" s="10"/>
      <c r="H157" s="10"/>
      <c r="I157" s="218"/>
      <c r="J157" s="10"/>
      <c r="K157" s="34"/>
      <c r="L157" s="11"/>
      <c r="M157" s="60"/>
    </row>
    <row r="158" spans="1:13" ht="29.25" hidden="1" customHeight="1">
      <c r="A158" s="136"/>
      <c r="B158" s="1"/>
      <c r="C158" s="10"/>
      <c r="D158" s="10"/>
      <c r="E158" s="60"/>
      <c r="F158" s="10"/>
      <c r="G158" s="10"/>
      <c r="H158" s="11"/>
      <c r="I158" s="106"/>
      <c r="J158" s="10"/>
      <c r="K158" s="34"/>
      <c r="L158" s="11"/>
      <c r="M158" s="60"/>
    </row>
    <row r="159" spans="1:13" ht="25.5" customHeight="1">
      <c r="A159" s="110">
        <v>911</v>
      </c>
      <c r="B159" s="186" t="s">
        <v>101</v>
      </c>
      <c r="C159" s="10">
        <f>SUM(C162:C171)</f>
        <v>0</v>
      </c>
      <c r="D159" s="10">
        <f>SUM(D162:D171)</f>
        <v>0</v>
      </c>
      <c r="E159" s="152">
        <f>SUM(E160:E171)</f>
        <v>190640</v>
      </c>
      <c r="F159" s="10">
        <f>SUM(F162:F171)</f>
        <v>7240</v>
      </c>
      <c r="G159" s="61">
        <f>SUM(G162:G171)</f>
        <v>0</v>
      </c>
      <c r="H159" s="61">
        <f>SUM(H162:H171)</f>
        <v>0</v>
      </c>
      <c r="I159" s="218"/>
      <c r="J159" s="10">
        <f>SUM(J162:J170)</f>
        <v>0</v>
      </c>
      <c r="K159" s="34">
        <f>SUM(K162:K170)</f>
        <v>0</v>
      </c>
      <c r="L159" s="11"/>
      <c r="M159" s="152">
        <f>SUM(M160:M171)</f>
        <v>100400</v>
      </c>
    </row>
    <row r="160" spans="1:13" ht="27" customHeight="1">
      <c r="A160" s="110"/>
      <c r="B160" s="139" t="s">
        <v>75</v>
      </c>
      <c r="C160" s="11"/>
      <c r="D160" s="11"/>
      <c r="E160" s="60">
        <v>97400</v>
      </c>
      <c r="F160" s="11"/>
      <c r="G160" s="62"/>
      <c r="H160" s="62"/>
      <c r="I160" s="106" t="s">
        <v>147</v>
      </c>
      <c r="J160" s="10"/>
      <c r="K160" s="34"/>
      <c r="L160" s="11"/>
      <c r="M160" s="60">
        <v>97400</v>
      </c>
    </row>
    <row r="161" spans="1:13" ht="29.25" customHeight="1">
      <c r="A161" s="136"/>
      <c r="B161" s="139" t="s">
        <v>75</v>
      </c>
      <c r="C161" s="61"/>
      <c r="D161" s="61"/>
      <c r="E161" s="62">
        <v>40000</v>
      </c>
      <c r="F161" s="61"/>
      <c r="G161" s="62"/>
      <c r="H161" s="62"/>
      <c r="I161" s="125" t="s">
        <v>211</v>
      </c>
      <c r="J161" s="11"/>
      <c r="K161" s="51"/>
      <c r="L161" s="11"/>
      <c r="M161" s="60"/>
    </row>
    <row r="162" spans="1:13" ht="30" customHeight="1">
      <c r="A162" s="136"/>
      <c r="B162" s="19"/>
      <c r="C162" s="10"/>
      <c r="D162" s="11"/>
      <c r="E162" s="60">
        <v>3000</v>
      </c>
      <c r="F162" s="10"/>
      <c r="G162" s="11"/>
      <c r="H162" s="11"/>
      <c r="I162" s="106" t="s">
        <v>128</v>
      </c>
      <c r="J162" s="11"/>
      <c r="K162" s="34"/>
      <c r="L162" s="11" t="s">
        <v>56</v>
      </c>
      <c r="M162" s="60">
        <v>3000</v>
      </c>
    </row>
    <row r="163" spans="1:13" hidden="1">
      <c r="A163" s="136"/>
      <c r="B163" s="139"/>
      <c r="C163" s="10"/>
      <c r="D163" s="10"/>
      <c r="E163" s="11"/>
      <c r="F163" s="10"/>
      <c r="G163" s="60"/>
      <c r="H163" s="60"/>
      <c r="I163" s="106"/>
      <c r="J163" s="11"/>
      <c r="K163" s="34"/>
      <c r="L163" s="53"/>
      <c r="M163" s="106"/>
    </row>
    <row r="164" spans="1:13" hidden="1">
      <c r="A164" s="136"/>
      <c r="B164" s="169"/>
      <c r="C164" s="10"/>
      <c r="D164" s="10"/>
      <c r="E164" s="11"/>
      <c r="F164" s="10"/>
      <c r="G164" s="11"/>
      <c r="H164" s="62"/>
      <c r="I164" s="106"/>
      <c r="J164" s="11"/>
      <c r="K164" s="34"/>
      <c r="L164" s="53"/>
      <c r="M164" s="57"/>
    </row>
    <row r="165" spans="1:13" hidden="1">
      <c r="A165" s="136"/>
      <c r="B165" s="169"/>
      <c r="C165" s="10"/>
      <c r="D165" s="10"/>
      <c r="E165" s="11"/>
      <c r="F165" s="10"/>
      <c r="G165" s="11"/>
      <c r="H165" s="62"/>
      <c r="I165" s="106"/>
      <c r="J165" s="11"/>
      <c r="K165" s="34"/>
      <c r="L165" s="53"/>
      <c r="M165" s="57"/>
    </row>
    <row r="166" spans="1:13" hidden="1">
      <c r="A166" s="110"/>
      <c r="B166" s="139"/>
      <c r="C166" s="107"/>
      <c r="D166" s="103"/>
      <c r="E166" s="155"/>
      <c r="F166" s="107"/>
      <c r="G166" s="103"/>
      <c r="H166" s="103"/>
      <c r="I166" s="106"/>
      <c r="J166" s="11"/>
      <c r="K166" s="34"/>
      <c r="L166" s="53"/>
      <c r="M166" s="57"/>
    </row>
    <row r="167" spans="1:13" ht="39" customHeight="1">
      <c r="A167" s="110"/>
      <c r="B167" s="139" t="s">
        <v>148</v>
      </c>
      <c r="C167" s="107"/>
      <c r="D167" s="103"/>
      <c r="E167" s="60">
        <f>38000+3000</f>
        <v>41000</v>
      </c>
      <c r="F167" s="60"/>
      <c r="G167" s="103"/>
      <c r="H167" s="103"/>
      <c r="I167" s="106" t="s">
        <v>184</v>
      </c>
      <c r="J167" s="11"/>
      <c r="K167" s="34"/>
      <c r="L167" s="53"/>
      <c r="M167" s="57"/>
    </row>
    <row r="168" spans="1:13" ht="51.75" customHeight="1">
      <c r="A168" s="110"/>
      <c r="B168" s="181"/>
      <c r="C168" s="107"/>
      <c r="D168" s="107"/>
      <c r="E168" s="60">
        <v>5000</v>
      </c>
      <c r="F168" s="60"/>
      <c r="G168" s="103"/>
      <c r="H168" s="157"/>
      <c r="I168" s="104" t="s">
        <v>185</v>
      </c>
      <c r="J168" s="11"/>
      <c r="K168" s="34"/>
      <c r="L168" s="53"/>
      <c r="M168" s="57"/>
    </row>
    <row r="169" spans="1:13" ht="15.75" customHeight="1">
      <c r="A169" s="110"/>
      <c r="B169" s="181"/>
      <c r="C169" s="107"/>
      <c r="D169" s="107"/>
      <c r="E169" s="60"/>
      <c r="F169" s="60">
        <f>5000+2240</f>
        <v>7240</v>
      </c>
      <c r="G169" s="103"/>
      <c r="H169" s="157"/>
      <c r="I169" s="104" t="s">
        <v>150</v>
      </c>
      <c r="J169" s="11"/>
      <c r="K169" s="34"/>
      <c r="L169" s="63" t="s">
        <v>60</v>
      </c>
      <c r="M169" s="57"/>
    </row>
    <row r="170" spans="1:13" ht="25.5">
      <c r="A170" s="110"/>
      <c r="B170" s="181"/>
      <c r="C170" s="107"/>
      <c r="D170" s="107"/>
      <c r="E170" s="60">
        <v>2240</v>
      </c>
      <c r="F170" s="60"/>
      <c r="G170" s="103"/>
      <c r="H170" s="157"/>
      <c r="I170" s="104" t="s">
        <v>186</v>
      </c>
      <c r="J170" s="11"/>
      <c r="K170" s="51"/>
      <c r="L170" s="11" t="s">
        <v>56</v>
      </c>
      <c r="M170" s="16"/>
    </row>
    <row r="171" spans="1:13" ht="25.5" customHeight="1">
      <c r="A171" s="110"/>
      <c r="B171" s="182"/>
      <c r="C171" s="107"/>
      <c r="D171" s="107"/>
      <c r="E171" s="60">
        <v>2000</v>
      </c>
      <c r="F171" s="60"/>
      <c r="G171" s="107"/>
      <c r="H171" s="103"/>
      <c r="I171" s="183" t="s">
        <v>149</v>
      </c>
      <c r="J171" s="10"/>
      <c r="K171" s="34"/>
      <c r="L171" s="11" t="s">
        <v>56</v>
      </c>
      <c r="M171" s="16"/>
    </row>
    <row r="172" spans="1:13" ht="25.5">
      <c r="A172" s="110">
        <v>913</v>
      </c>
      <c r="B172" s="186" t="s">
        <v>26</v>
      </c>
      <c r="C172" s="61">
        <f t="shared" ref="C172:H172" si="7">SUM(C173:C177)</f>
        <v>0</v>
      </c>
      <c r="D172" s="61">
        <f t="shared" si="7"/>
        <v>0</v>
      </c>
      <c r="E172" s="61">
        <f t="shared" si="7"/>
        <v>3190</v>
      </c>
      <c r="F172" s="61">
        <f t="shared" si="7"/>
        <v>0</v>
      </c>
      <c r="G172" s="61">
        <f t="shared" si="7"/>
        <v>0</v>
      </c>
      <c r="H172" s="61">
        <f t="shared" si="7"/>
        <v>0</v>
      </c>
      <c r="I172" s="218"/>
      <c r="J172" s="10">
        <f>SUM(J177:J177)</f>
        <v>0</v>
      </c>
      <c r="K172" s="34">
        <f>SUM(K177:K177)</f>
        <v>0</v>
      </c>
      <c r="L172" s="11"/>
      <c r="M172" s="10">
        <f>SUM(M173:M177)</f>
        <v>3190</v>
      </c>
    </row>
    <row r="173" spans="1:13" ht="15.75" customHeight="1">
      <c r="A173" s="136"/>
      <c r="B173" s="12"/>
      <c r="C173" s="62"/>
      <c r="D173" s="62"/>
      <c r="E173" s="62">
        <v>3190</v>
      </c>
      <c r="F173" s="62"/>
      <c r="G173" s="62"/>
      <c r="H173" s="62"/>
      <c r="I173" s="106" t="s">
        <v>203</v>
      </c>
      <c r="J173" s="11"/>
      <c r="K173" s="51"/>
      <c r="L173" s="57"/>
      <c r="M173" s="60">
        <v>3190</v>
      </c>
    </row>
    <row r="174" spans="1:13" ht="15.75" hidden="1" customHeight="1">
      <c r="A174" s="136"/>
      <c r="B174" s="12"/>
      <c r="C174" s="62"/>
      <c r="D174" s="62"/>
      <c r="E174" s="62"/>
      <c r="F174" s="62"/>
      <c r="G174" s="11"/>
      <c r="H174" s="11"/>
      <c r="I174" s="218"/>
      <c r="J174" s="11"/>
      <c r="K174" s="51"/>
      <c r="L174" s="57"/>
      <c r="M174" s="60"/>
    </row>
    <row r="175" spans="1:13" ht="57" hidden="1" customHeight="1">
      <c r="A175" s="110"/>
      <c r="B175" s="106"/>
      <c r="C175" s="61"/>
      <c r="D175" s="61"/>
      <c r="E175" s="61"/>
      <c r="F175" s="61"/>
      <c r="G175" s="62"/>
      <c r="H175" s="61"/>
      <c r="I175" s="104"/>
      <c r="J175" s="11"/>
      <c r="K175" s="51"/>
      <c r="L175" s="57"/>
      <c r="M175" s="57"/>
    </row>
    <row r="176" spans="1:13" hidden="1">
      <c r="A176" s="136"/>
      <c r="B176" s="12"/>
      <c r="C176" s="11"/>
      <c r="D176" s="11"/>
      <c r="E176" s="11"/>
      <c r="F176" s="11"/>
      <c r="G176" s="11"/>
      <c r="H176" s="11"/>
      <c r="I176" s="218"/>
      <c r="J176" s="11"/>
      <c r="K176" s="51"/>
      <c r="L176" s="57"/>
      <c r="M176" s="57"/>
    </row>
    <row r="177" spans="1:13" hidden="1">
      <c r="A177" s="136"/>
      <c r="B177" s="12"/>
      <c r="C177" s="11"/>
      <c r="D177" s="11"/>
      <c r="E177" s="11"/>
      <c r="F177" s="11"/>
      <c r="G177" s="11"/>
      <c r="H177" s="11"/>
      <c r="I177" s="218"/>
      <c r="J177" s="11"/>
      <c r="K177" s="51"/>
      <c r="L177" s="11" t="s">
        <v>56</v>
      </c>
      <c r="M177" s="57"/>
    </row>
    <row r="178" spans="1:13" ht="15.75" customHeight="1">
      <c r="A178" s="110">
        <v>914</v>
      </c>
      <c r="B178" s="186" t="s">
        <v>1</v>
      </c>
      <c r="C178" s="10">
        <f t="shared" ref="C178:H178" si="8">SUM(C179:C185)</f>
        <v>0</v>
      </c>
      <c r="D178" s="10">
        <f t="shared" si="8"/>
        <v>0</v>
      </c>
      <c r="E178" s="10">
        <f t="shared" si="8"/>
        <v>2000</v>
      </c>
      <c r="F178" s="10">
        <f t="shared" si="8"/>
        <v>0</v>
      </c>
      <c r="G178" s="10">
        <f t="shared" si="8"/>
        <v>0</v>
      </c>
      <c r="H178" s="10">
        <f t="shared" si="8"/>
        <v>0</v>
      </c>
      <c r="I178" s="218"/>
      <c r="J178" s="10">
        <f>SUM(J179:J185)</f>
        <v>0</v>
      </c>
      <c r="K178" s="34">
        <f>SUM(K179:K185)</f>
        <v>0</v>
      </c>
      <c r="L178" s="11"/>
      <c r="M178" s="10">
        <f>SUM(M179:M185)</f>
        <v>2000</v>
      </c>
    </row>
    <row r="179" spans="1:13" ht="41.25" hidden="1" customHeight="1">
      <c r="A179" s="29"/>
      <c r="B179" s="30"/>
      <c r="C179" s="11"/>
      <c r="D179" s="11"/>
      <c r="E179" s="60"/>
      <c r="F179" s="11"/>
      <c r="G179" s="11"/>
      <c r="H179" s="11"/>
      <c r="I179" s="218"/>
      <c r="J179" s="11"/>
      <c r="K179" s="51"/>
      <c r="L179" s="57"/>
      <c r="M179" s="60"/>
    </row>
    <row r="180" spans="1:13" hidden="1">
      <c r="A180" s="29"/>
      <c r="B180" s="30"/>
      <c r="C180" s="11"/>
      <c r="D180" s="11"/>
      <c r="E180" s="60"/>
      <c r="G180" s="11"/>
      <c r="H180" s="11"/>
      <c r="I180" s="218"/>
      <c r="J180" s="11"/>
      <c r="K180" s="51"/>
      <c r="L180" s="57"/>
      <c r="M180" s="106"/>
    </row>
    <row r="181" spans="1:13" ht="27.75" customHeight="1">
      <c r="A181" s="136"/>
      <c r="B181" s="37"/>
      <c r="C181" s="11"/>
      <c r="D181" s="11"/>
      <c r="E181" s="60">
        <v>2000</v>
      </c>
      <c r="F181" s="11"/>
      <c r="G181" s="11"/>
      <c r="H181" s="11"/>
      <c r="I181" s="106" t="s">
        <v>134</v>
      </c>
      <c r="J181" s="11"/>
      <c r="K181" s="51"/>
      <c r="L181" s="57"/>
      <c r="M181" s="106">
        <v>2000</v>
      </c>
    </row>
    <row r="182" spans="1:13" hidden="1">
      <c r="A182" s="136"/>
      <c r="B182" s="37"/>
      <c r="C182" s="11"/>
      <c r="D182" s="11"/>
      <c r="E182" s="11"/>
      <c r="F182" s="11"/>
      <c r="G182" s="11"/>
      <c r="H182" s="10"/>
      <c r="I182" s="218"/>
      <c r="J182" s="11"/>
      <c r="K182" s="51"/>
      <c r="L182" s="57"/>
      <c r="M182" s="57"/>
    </row>
    <row r="183" spans="1:13" hidden="1">
      <c r="A183" s="136"/>
      <c r="B183" s="37"/>
      <c r="C183" s="11"/>
      <c r="D183" s="11"/>
      <c r="E183" s="11"/>
      <c r="F183" s="11"/>
      <c r="G183" s="11"/>
      <c r="H183" s="10"/>
      <c r="I183" s="218"/>
      <c r="J183" s="11"/>
      <c r="K183" s="51"/>
      <c r="L183" s="57"/>
      <c r="M183" s="57"/>
    </row>
    <row r="184" spans="1:13" hidden="1">
      <c r="A184" s="136"/>
      <c r="B184" s="37"/>
      <c r="C184" s="11"/>
      <c r="D184" s="11"/>
      <c r="E184" s="11"/>
      <c r="F184" s="11"/>
      <c r="G184" s="11"/>
      <c r="H184" s="10"/>
      <c r="I184" s="218"/>
      <c r="J184" s="11"/>
      <c r="K184" s="51"/>
      <c r="L184" s="57"/>
      <c r="M184" s="57"/>
    </row>
    <row r="185" spans="1:13" hidden="1">
      <c r="A185" s="136"/>
      <c r="B185" s="37"/>
      <c r="C185" s="11"/>
      <c r="D185" s="11"/>
      <c r="E185" s="11"/>
      <c r="F185" s="11"/>
      <c r="G185" s="11"/>
      <c r="H185" s="10"/>
      <c r="I185" s="218"/>
      <c r="J185" s="11"/>
      <c r="K185" s="51"/>
      <c r="L185" s="57"/>
      <c r="M185" s="57"/>
    </row>
    <row r="186" spans="1:13" ht="25.5">
      <c r="A186" s="110">
        <v>915</v>
      </c>
      <c r="B186" s="186" t="s">
        <v>32</v>
      </c>
      <c r="C186" s="10">
        <f t="shared" ref="C186:H186" si="9">SUM(C187:C188)</f>
        <v>0</v>
      </c>
      <c r="D186" s="10">
        <f t="shared" si="9"/>
        <v>0</v>
      </c>
      <c r="E186" s="10">
        <f t="shared" si="9"/>
        <v>2379</v>
      </c>
      <c r="F186" s="10">
        <f t="shared" si="9"/>
        <v>0</v>
      </c>
      <c r="G186" s="10">
        <f t="shared" si="9"/>
        <v>0</v>
      </c>
      <c r="H186" s="10">
        <f t="shared" si="9"/>
        <v>0</v>
      </c>
      <c r="I186" s="218"/>
      <c r="J186" s="10">
        <f>SUM(J188)</f>
        <v>0</v>
      </c>
      <c r="K186" s="34">
        <f>SUM(K188)</f>
        <v>0</v>
      </c>
      <c r="L186" s="11"/>
      <c r="M186" s="10">
        <f>M188</f>
        <v>2379</v>
      </c>
    </row>
    <row r="187" spans="1:13" hidden="1">
      <c r="A187" s="110"/>
      <c r="B187" s="186"/>
      <c r="C187" s="10"/>
      <c r="D187" s="10"/>
      <c r="E187" s="10"/>
      <c r="F187" s="10"/>
      <c r="G187" s="11"/>
      <c r="H187" s="11"/>
      <c r="I187" s="218"/>
      <c r="J187" s="10"/>
      <c r="K187" s="34"/>
      <c r="L187" s="11"/>
      <c r="M187" s="10"/>
    </row>
    <row r="188" spans="1:13" ht="27" customHeight="1">
      <c r="A188" s="136"/>
      <c r="B188" s="17"/>
      <c r="C188" s="10"/>
      <c r="D188" s="10"/>
      <c r="E188" s="60">
        <v>2379</v>
      </c>
      <c r="F188" s="10"/>
      <c r="G188" s="11"/>
      <c r="H188" s="11"/>
      <c r="I188" s="106" t="s">
        <v>151</v>
      </c>
      <c r="J188" s="11"/>
      <c r="K188" s="34"/>
      <c r="L188" s="11" t="s">
        <v>56</v>
      </c>
      <c r="M188" s="60">
        <v>2379</v>
      </c>
    </row>
    <row r="189" spans="1:13" ht="38.25" hidden="1" customHeight="1">
      <c r="A189" s="110">
        <v>916</v>
      </c>
      <c r="B189" s="186" t="s">
        <v>39</v>
      </c>
      <c r="C189" s="10">
        <f t="shared" ref="C189:H189" si="10">SUM(C190:C190)</f>
        <v>0</v>
      </c>
      <c r="D189" s="10">
        <f t="shared" si="10"/>
        <v>0</v>
      </c>
      <c r="E189" s="60">
        <f t="shared" si="10"/>
        <v>0</v>
      </c>
      <c r="F189" s="10">
        <f t="shared" si="10"/>
        <v>0</v>
      </c>
      <c r="G189" s="10">
        <f t="shared" si="10"/>
        <v>0</v>
      </c>
      <c r="H189" s="10">
        <f t="shared" si="10"/>
        <v>0</v>
      </c>
      <c r="I189" s="217">
        <f>G189-H189</f>
        <v>0</v>
      </c>
      <c r="J189" s="10" t="e">
        <f>SUM(#REF!)</f>
        <v>#REF!</v>
      </c>
      <c r="K189" s="34" t="e">
        <f>SUM(#REF!)</f>
        <v>#REF!</v>
      </c>
      <c r="L189" s="11"/>
      <c r="M189" s="47"/>
    </row>
    <row r="190" spans="1:13" ht="14.25" hidden="1" customHeight="1">
      <c r="A190" s="120"/>
      <c r="B190" s="106"/>
      <c r="C190" s="11"/>
      <c r="D190" s="11"/>
      <c r="E190" s="11"/>
      <c r="F190" s="11"/>
      <c r="G190" s="11"/>
      <c r="H190" s="11"/>
      <c r="I190" s="106"/>
      <c r="J190" s="10"/>
      <c r="K190" s="34"/>
      <c r="L190" s="11"/>
      <c r="M190" s="106"/>
    </row>
    <row r="191" spans="1:13" ht="17.25" customHeight="1">
      <c r="A191" s="110">
        <v>917</v>
      </c>
      <c r="B191" s="186" t="s">
        <v>40</v>
      </c>
      <c r="C191" s="10">
        <f t="shared" ref="C191:H191" si="11">SUM(C192:C193)</f>
        <v>0</v>
      </c>
      <c r="D191" s="10">
        <f t="shared" si="11"/>
        <v>0</v>
      </c>
      <c r="E191" s="61">
        <f t="shared" si="11"/>
        <v>298.3</v>
      </c>
      <c r="F191" s="10">
        <f t="shared" si="11"/>
        <v>0</v>
      </c>
      <c r="G191" s="10">
        <f t="shared" si="11"/>
        <v>0</v>
      </c>
      <c r="H191" s="10">
        <f t="shared" si="11"/>
        <v>0</v>
      </c>
      <c r="I191" s="217"/>
      <c r="J191" s="10"/>
      <c r="K191" s="34"/>
      <c r="L191" s="11"/>
      <c r="M191" s="10">
        <f>SUM(M193)</f>
        <v>298.3</v>
      </c>
    </row>
    <row r="192" spans="1:13" ht="12.75" hidden="1" customHeight="1">
      <c r="A192" s="110"/>
      <c r="B192" s="186"/>
      <c r="C192" s="10"/>
      <c r="D192" s="10"/>
      <c r="E192" s="10"/>
      <c r="F192" s="10"/>
      <c r="G192" s="11"/>
      <c r="H192" s="11"/>
      <c r="I192" s="106"/>
      <c r="J192" s="10"/>
      <c r="K192" s="34"/>
      <c r="L192" s="11"/>
      <c r="M192" s="10"/>
    </row>
    <row r="193" spans="1:13" ht="41.25" customHeight="1">
      <c r="A193" s="136"/>
      <c r="B193" s="18"/>
      <c r="C193" s="61"/>
      <c r="D193" s="61"/>
      <c r="E193" s="62">
        <v>298.3</v>
      </c>
      <c r="F193" s="61"/>
      <c r="G193" s="62"/>
      <c r="H193" s="62"/>
      <c r="I193" s="106" t="s">
        <v>215</v>
      </c>
      <c r="J193" s="10"/>
      <c r="K193" s="34"/>
      <c r="L193" s="11" t="s">
        <v>56</v>
      </c>
      <c r="M193" s="11">
        <v>298.3</v>
      </c>
    </row>
    <row r="194" spans="1:13" ht="27" customHeight="1">
      <c r="A194" s="110">
        <v>918</v>
      </c>
      <c r="B194" s="186" t="s">
        <v>33</v>
      </c>
      <c r="C194" s="61">
        <f t="shared" ref="C194:H194" si="12">SUM(C195:C196)</f>
        <v>0</v>
      </c>
      <c r="D194" s="61">
        <f t="shared" si="12"/>
        <v>0</v>
      </c>
      <c r="E194" s="61">
        <f t="shared" si="12"/>
        <v>700</v>
      </c>
      <c r="F194" s="61">
        <f t="shared" si="12"/>
        <v>0</v>
      </c>
      <c r="G194" s="61">
        <f t="shared" si="12"/>
        <v>0</v>
      </c>
      <c r="H194" s="61">
        <f t="shared" si="12"/>
        <v>0</v>
      </c>
      <c r="I194" s="217"/>
      <c r="J194" s="10"/>
      <c r="K194" s="34"/>
      <c r="L194" s="11"/>
      <c r="M194" s="47"/>
    </row>
    <row r="195" spans="1:13" ht="27" customHeight="1">
      <c r="A195" s="110"/>
      <c r="B195" s="186"/>
      <c r="C195" s="10"/>
      <c r="D195" s="10"/>
      <c r="E195" s="62">
        <v>700</v>
      </c>
      <c r="F195" s="10"/>
      <c r="G195" s="10"/>
      <c r="H195" s="10"/>
      <c r="I195" s="106" t="s">
        <v>152</v>
      </c>
      <c r="J195" s="10"/>
      <c r="K195" s="34"/>
      <c r="L195" s="11"/>
      <c r="M195" s="47"/>
    </row>
    <row r="196" spans="1:13" ht="27" hidden="1" customHeight="1">
      <c r="A196" s="110"/>
      <c r="B196" s="19"/>
      <c r="C196" s="61"/>
      <c r="D196" s="61"/>
      <c r="E196" s="61"/>
      <c r="F196" s="61"/>
      <c r="G196" s="11"/>
      <c r="H196" s="11"/>
      <c r="I196" s="218"/>
      <c r="J196" s="10"/>
      <c r="K196" s="34"/>
      <c r="L196" s="11"/>
      <c r="M196" s="57"/>
    </row>
    <row r="197" spans="1:13" ht="25.5" hidden="1">
      <c r="A197" s="110">
        <v>919</v>
      </c>
      <c r="B197" s="186" t="s">
        <v>34</v>
      </c>
      <c r="C197" s="61">
        <f t="shared" ref="C197:H197" si="13">SUM(C198)</f>
        <v>0</v>
      </c>
      <c r="D197" s="61">
        <f t="shared" si="13"/>
        <v>0</v>
      </c>
      <c r="E197" s="61">
        <f t="shared" si="13"/>
        <v>0</v>
      </c>
      <c r="F197" s="61">
        <f t="shared" si="13"/>
        <v>0</v>
      </c>
      <c r="G197" s="61">
        <f t="shared" si="13"/>
        <v>0</v>
      </c>
      <c r="H197" s="61">
        <f t="shared" si="13"/>
        <v>0</v>
      </c>
      <c r="I197" s="217"/>
      <c r="J197" s="10"/>
      <c r="K197" s="34"/>
      <c r="L197" s="11"/>
      <c r="M197" s="47"/>
    </row>
    <row r="198" spans="1:13" hidden="1">
      <c r="A198" s="136"/>
      <c r="B198" s="20"/>
      <c r="C198" s="61"/>
      <c r="D198" s="61"/>
      <c r="E198" s="62"/>
      <c r="F198" s="61"/>
      <c r="G198" s="61"/>
      <c r="H198" s="61"/>
      <c r="I198" s="218"/>
      <c r="J198" s="10"/>
      <c r="K198" s="34"/>
      <c r="L198" s="11" t="s">
        <v>56</v>
      </c>
      <c r="M198" s="57"/>
    </row>
    <row r="199" spans="1:13" ht="15.75" customHeight="1">
      <c r="A199" s="110">
        <v>920</v>
      </c>
      <c r="B199" s="186" t="s">
        <v>9</v>
      </c>
      <c r="C199" s="61">
        <f t="shared" ref="C199:H199" si="14">SUM(C200:C229)</f>
        <v>0</v>
      </c>
      <c r="D199" s="61">
        <f t="shared" si="14"/>
        <v>0</v>
      </c>
      <c r="E199" s="61">
        <f t="shared" si="14"/>
        <v>7325.6</v>
      </c>
      <c r="F199" s="61">
        <f t="shared" si="14"/>
        <v>0</v>
      </c>
      <c r="G199" s="61">
        <f t="shared" si="14"/>
        <v>0</v>
      </c>
      <c r="H199" s="61">
        <f t="shared" si="14"/>
        <v>0</v>
      </c>
      <c r="I199" s="198"/>
      <c r="J199" s="10">
        <f>SUM(J201:J222)</f>
        <v>0</v>
      </c>
      <c r="K199" s="34">
        <f>SUM(K201:K222)</f>
        <v>0</v>
      </c>
      <c r="L199" s="11"/>
      <c r="M199" s="152">
        <f>SUM(M200:M216)</f>
        <v>7326</v>
      </c>
    </row>
    <row r="200" spans="1:13" hidden="1">
      <c r="A200" s="136"/>
      <c r="B200" s="19"/>
      <c r="C200" s="62"/>
      <c r="D200" s="61"/>
      <c r="E200" s="61"/>
      <c r="F200" s="61"/>
      <c r="G200" s="61"/>
      <c r="H200" s="61"/>
      <c r="I200" s="106"/>
      <c r="J200" s="10"/>
      <c r="K200" s="34"/>
      <c r="L200" s="11"/>
      <c r="M200" s="106"/>
    </row>
    <row r="201" spans="1:13" hidden="1">
      <c r="A201" s="136"/>
      <c r="B201" s="19"/>
      <c r="C201" s="62"/>
      <c r="D201" s="61"/>
      <c r="E201" s="61"/>
      <c r="F201" s="61"/>
      <c r="G201" s="62"/>
      <c r="H201" s="62"/>
      <c r="I201" s="106"/>
      <c r="J201" s="11"/>
      <c r="K201" s="34"/>
      <c r="L201" s="11"/>
      <c r="M201" s="106"/>
    </row>
    <row r="202" spans="1:13" ht="90" customHeight="1">
      <c r="A202" s="136"/>
      <c r="B202" s="148" t="s">
        <v>85</v>
      </c>
      <c r="C202" s="62"/>
      <c r="D202" s="61"/>
      <c r="E202" s="62">
        <v>948</v>
      </c>
      <c r="F202" s="61"/>
      <c r="G202" s="61"/>
      <c r="H202" s="61"/>
      <c r="I202" s="210" t="s">
        <v>187</v>
      </c>
      <c r="J202" s="11"/>
      <c r="K202" s="34"/>
      <c r="L202" s="11" t="s">
        <v>56</v>
      </c>
      <c r="M202" s="60">
        <v>948</v>
      </c>
    </row>
    <row r="203" spans="1:13" ht="29.25" customHeight="1">
      <c r="A203" s="136"/>
      <c r="B203" s="19"/>
      <c r="C203" s="11"/>
      <c r="D203" s="11"/>
      <c r="E203" s="60">
        <v>1330</v>
      </c>
      <c r="F203" s="11"/>
      <c r="G203" s="11"/>
      <c r="H203" s="11"/>
      <c r="I203" s="106" t="s">
        <v>153</v>
      </c>
      <c r="J203" s="11"/>
      <c r="K203" s="34"/>
      <c r="L203" s="11" t="s">
        <v>56</v>
      </c>
      <c r="M203" s="11">
        <v>1330</v>
      </c>
    </row>
    <row r="204" spans="1:13" ht="12.75" hidden="1" customHeight="1">
      <c r="A204" s="136"/>
      <c r="B204" s="106"/>
      <c r="C204" s="11"/>
      <c r="D204" s="11"/>
      <c r="E204" s="60"/>
      <c r="F204" s="11"/>
      <c r="G204" s="11"/>
      <c r="H204" s="11"/>
      <c r="I204" s="106"/>
      <c r="J204" s="11"/>
      <c r="K204" s="51"/>
      <c r="L204" s="11"/>
      <c r="M204" s="106"/>
    </row>
    <row r="205" spans="1:13" ht="28.5" customHeight="1">
      <c r="A205" s="136"/>
      <c r="B205" s="106"/>
      <c r="C205" s="10"/>
      <c r="D205" s="10"/>
      <c r="E205" s="60">
        <v>5047.6000000000004</v>
      </c>
      <c r="G205" s="11"/>
      <c r="H205" s="11"/>
      <c r="I205" s="106" t="s">
        <v>154</v>
      </c>
      <c r="J205" s="11"/>
      <c r="K205" s="34"/>
      <c r="L205" s="11" t="s">
        <v>56</v>
      </c>
      <c r="M205" s="60">
        <v>5048</v>
      </c>
    </row>
    <row r="206" spans="1:13" hidden="1">
      <c r="A206" s="110"/>
      <c r="B206" s="106"/>
      <c r="C206" s="107"/>
      <c r="D206" s="107"/>
      <c r="E206" s="184"/>
      <c r="F206" s="103"/>
      <c r="G206" s="184"/>
      <c r="H206" s="103"/>
      <c r="I206" s="185"/>
      <c r="J206" s="11"/>
      <c r="K206" s="34"/>
      <c r="L206" s="11"/>
      <c r="M206" s="106"/>
    </row>
    <row r="207" spans="1:13" hidden="1">
      <c r="A207" s="110"/>
      <c r="B207" s="106"/>
      <c r="C207" s="107"/>
      <c r="D207" s="107"/>
      <c r="E207" s="155"/>
      <c r="F207" s="103"/>
      <c r="G207" s="155"/>
      <c r="H207" s="103"/>
      <c r="I207" s="185"/>
      <c r="J207" s="11"/>
      <c r="K207" s="34"/>
      <c r="L207" s="11"/>
      <c r="M207" s="106"/>
    </row>
    <row r="208" spans="1:13" hidden="1">
      <c r="A208" s="110"/>
      <c r="B208" s="106"/>
      <c r="C208" s="107"/>
      <c r="D208" s="107"/>
      <c r="E208" s="155"/>
      <c r="F208" s="103"/>
      <c r="G208" s="155"/>
      <c r="H208" s="103"/>
      <c r="I208" s="185"/>
      <c r="J208" s="10"/>
      <c r="K208" s="51"/>
      <c r="L208" s="11"/>
      <c r="M208" s="106"/>
    </row>
    <row r="209" spans="1:13" hidden="1">
      <c r="A209" s="136"/>
      <c r="B209" s="106"/>
      <c r="C209" s="10"/>
      <c r="D209" s="10"/>
      <c r="E209" s="60"/>
      <c r="F209" s="11"/>
      <c r="G209" s="11"/>
      <c r="H209" s="62"/>
      <c r="I209" s="106"/>
      <c r="J209" s="10"/>
      <c r="K209" s="51"/>
      <c r="L209" s="11"/>
      <c r="M209" s="106"/>
    </row>
    <row r="210" spans="1:13" hidden="1">
      <c r="A210" s="136"/>
      <c r="B210" s="14"/>
      <c r="C210" s="61"/>
      <c r="D210" s="61"/>
      <c r="E210" s="61"/>
      <c r="F210" s="90"/>
      <c r="G210" s="62"/>
      <c r="H210" s="62"/>
      <c r="I210" s="106"/>
      <c r="J210" s="10"/>
      <c r="K210" s="51"/>
      <c r="L210" s="11"/>
      <c r="M210" s="106"/>
    </row>
    <row r="211" spans="1:13" hidden="1">
      <c r="A211" s="136"/>
      <c r="B211" s="106"/>
      <c r="C211" s="61"/>
      <c r="D211" s="61"/>
      <c r="E211" s="61"/>
      <c r="F211" s="61"/>
      <c r="G211" s="62"/>
      <c r="H211" s="62"/>
      <c r="I211" s="106"/>
      <c r="J211" s="10"/>
      <c r="K211" s="51"/>
      <c r="L211" s="11"/>
      <c r="M211" s="106"/>
    </row>
    <row r="212" spans="1:13" hidden="1">
      <c r="A212" s="136"/>
      <c r="B212" s="106"/>
      <c r="C212" s="61"/>
      <c r="D212" s="61"/>
      <c r="E212" s="62"/>
      <c r="F212" s="62"/>
      <c r="G212" s="62"/>
      <c r="H212" s="62"/>
      <c r="I212" s="106"/>
      <c r="J212" s="10"/>
      <c r="K212" s="51"/>
      <c r="L212" s="11"/>
      <c r="M212" s="106"/>
    </row>
    <row r="213" spans="1:13" hidden="1">
      <c r="A213" s="136"/>
      <c r="B213" s="106"/>
      <c r="C213" s="61"/>
      <c r="D213" s="61"/>
      <c r="E213" s="62"/>
      <c r="F213" s="62"/>
      <c r="G213" s="62"/>
      <c r="H213" s="62"/>
      <c r="I213" s="106"/>
      <c r="J213" s="10"/>
      <c r="K213" s="51"/>
      <c r="L213" s="11"/>
      <c r="M213" s="106"/>
    </row>
    <row r="214" spans="1:13" hidden="1">
      <c r="A214" s="136"/>
      <c r="B214" s="106"/>
      <c r="C214" s="11"/>
      <c r="D214" s="11"/>
      <c r="F214" s="10"/>
      <c r="G214" s="62"/>
      <c r="H214" s="62"/>
      <c r="I214" s="106"/>
      <c r="J214" s="10"/>
      <c r="K214" s="51"/>
      <c r="L214" s="11"/>
      <c r="M214" s="106"/>
    </row>
    <row r="215" spans="1:13" hidden="1">
      <c r="A215" s="136"/>
      <c r="B215" s="106"/>
      <c r="C215" s="11"/>
      <c r="D215" s="11"/>
      <c r="E215" s="11"/>
      <c r="F215" s="11"/>
      <c r="G215" s="62"/>
      <c r="H215" s="62"/>
      <c r="I215" s="106"/>
      <c r="J215" s="10"/>
      <c r="K215" s="51"/>
      <c r="L215" s="11"/>
      <c r="M215" s="106"/>
    </row>
    <row r="216" spans="1:13" hidden="1">
      <c r="A216" s="136"/>
      <c r="B216" s="106"/>
      <c r="C216" s="10"/>
      <c r="D216" s="10"/>
      <c r="E216" s="11"/>
      <c r="F216" s="10"/>
      <c r="G216" s="62"/>
      <c r="H216" s="62"/>
      <c r="I216" s="106"/>
      <c r="J216" s="10"/>
      <c r="K216" s="51"/>
      <c r="L216" s="11"/>
      <c r="M216" s="57"/>
    </row>
    <row r="217" spans="1:13" hidden="1">
      <c r="A217" s="136"/>
      <c r="B217" s="106"/>
      <c r="C217" s="10"/>
      <c r="D217" s="10"/>
      <c r="E217" s="11"/>
      <c r="F217" s="10"/>
      <c r="G217" s="62"/>
      <c r="H217" s="62"/>
      <c r="I217" s="106"/>
      <c r="J217" s="10"/>
      <c r="K217" s="51"/>
      <c r="L217" s="11"/>
      <c r="M217" s="57"/>
    </row>
    <row r="218" spans="1:13" hidden="1">
      <c r="A218" s="136"/>
      <c r="B218" s="106"/>
      <c r="C218" s="10"/>
      <c r="D218" s="10"/>
      <c r="E218" s="11"/>
      <c r="F218" s="10"/>
      <c r="G218" s="62"/>
      <c r="H218" s="62"/>
      <c r="I218" s="106"/>
      <c r="J218" s="10"/>
      <c r="K218" s="51"/>
      <c r="L218" s="11"/>
      <c r="M218" s="57"/>
    </row>
    <row r="219" spans="1:13" hidden="1">
      <c r="A219" s="136"/>
      <c r="B219" s="19"/>
      <c r="C219" s="10"/>
      <c r="D219" s="10"/>
      <c r="E219" s="10"/>
      <c r="F219" s="11"/>
      <c r="G219" s="11"/>
      <c r="H219" s="11"/>
      <c r="I219" s="218"/>
      <c r="J219" s="10"/>
      <c r="K219" s="51"/>
      <c r="L219" s="11"/>
      <c r="M219" s="57"/>
    </row>
    <row r="220" spans="1:13" ht="12.75" hidden="1" customHeight="1">
      <c r="A220" s="136"/>
      <c r="B220" s="19"/>
      <c r="C220" s="10"/>
      <c r="D220" s="10"/>
      <c r="E220" s="10"/>
      <c r="F220" s="10"/>
      <c r="G220" s="11"/>
      <c r="H220" s="11"/>
      <c r="I220" s="218"/>
      <c r="J220" s="10"/>
      <c r="K220" s="51"/>
      <c r="L220" s="64" t="s">
        <v>61</v>
      </c>
      <c r="M220" s="57"/>
    </row>
    <row r="221" spans="1:13" hidden="1">
      <c r="A221" s="136"/>
      <c r="B221" s="19"/>
      <c r="C221" s="10"/>
      <c r="D221" s="10"/>
      <c r="E221" s="10"/>
      <c r="F221" s="10"/>
      <c r="G221" s="11"/>
      <c r="H221" s="11"/>
      <c r="I221" s="218"/>
      <c r="J221" s="10"/>
      <c r="K221" s="51"/>
      <c r="L221" s="11" t="s">
        <v>56</v>
      </c>
      <c r="M221" s="57"/>
    </row>
    <row r="222" spans="1:13" hidden="1">
      <c r="A222" s="136"/>
      <c r="B222" s="12"/>
      <c r="C222" s="10"/>
      <c r="D222" s="10"/>
      <c r="E222" s="10"/>
      <c r="F222" s="10"/>
      <c r="G222" s="11"/>
      <c r="H222" s="11"/>
      <c r="I222" s="218"/>
      <c r="J222" s="10"/>
      <c r="K222" s="34"/>
      <c r="L222" s="11" t="s">
        <v>56</v>
      </c>
      <c r="M222" s="57"/>
    </row>
    <row r="223" spans="1:13" hidden="1">
      <c r="A223" s="136"/>
      <c r="B223" s="12"/>
      <c r="C223" s="10"/>
      <c r="D223" s="10"/>
      <c r="E223" s="10"/>
      <c r="F223" s="10"/>
      <c r="G223" s="11"/>
      <c r="H223" s="11"/>
      <c r="I223" s="218"/>
      <c r="J223" s="10"/>
      <c r="K223" s="34"/>
      <c r="L223" s="11" t="s">
        <v>56</v>
      </c>
      <c r="M223" s="57"/>
    </row>
    <row r="224" spans="1:13" hidden="1">
      <c r="A224" s="136"/>
      <c r="B224" s="12"/>
      <c r="C224" s="10"/>
      <c r="D224" s="10"/>
      <c r="E224" s="10"/>
      <c r="F224" s="10"/>
      <c r="G224" s="11"/>
      <c r="H224" s="11"/>
      <c r="I224" s="218"/>
      <c r="J224" s="10"/>
      <c r="K224" s="34"/>
      <c r="L224" s="11" t="s">
        <v>56</v>
      </c>
      <c r="M224" s="57"/>
    </row>
    <row r="225" spans="1:13" ht="15.75" hidden="1">
      <c r="A225" s="136"/>
      <c r="B225" s="12"/>
      <c r="C225" s="36"/>
      <c r="D225" s="36"/>
      <c r="E225" s="36"/>
      <c r="F225" s="36"/>
      <c r="G225" s="36"/>
      <c r="H225" s="36"/>
      <c r="I225" s="12"/>
      <c r="J225" s="10"/>
      <c r="K225" s="34"/>
      <c r="L225" s="11" t="s">
        <v>56</v>
      </c>
      <c r="M225" s="12"/>
    </row>
    <row r="226" spans="1:13" ht="15.75" hidden="1">
      <c r="A226" s="31"/>
      <c r="B226" s="65"/>
      <c r="C226" s="58"/>
      <c r="D226" s="58"/>
      <c r="E226" s="58"/>
      <c r="F226" s="58"/>
      <c r="G226" s="36"/>
      <c r="H226" s="36"/>
      <c r="I226" s="218"/>
      <c r="J226" s="10"/>
      <c r="K226" s="34"/>
      <c r="L226" s="11" t="s">
        <v>56</v>
      </c>
      <c r="M226" s="57"/>
    </row>
    <row r="227" spans="1:13" ht="15.75" hidden="1">
      <c r="A227" s="31"/>
      <c r="B227" s="27"/>
      <c r="C227" s="36"/>
      <c r="D227" s="36"/>
      <c r="E227" s="36"/>
      <c r="F227" s="36"/>
      <c r="G227" s="199"/>
      <c r="H227" s="36"/>
      <c r="I227" s="218"/>
      <c r="J227" s="10"/>
      <c r="K227" s="34"/>
      <c r="L227" s="11" t="s">
        <v>56</v>
      </c>
      <c r="M227" s="57"/>
    </row>
    <row r="228" spans="1:13" ht="15.75" hidden="1">
      <c r="A228" s="31"/>
      <c r="B228" s="65"/>
      <c r="C228" s="58"/>
      <c r="D228" s="58"/>
      <c r="E228" s="58"/>
      <c r="F228" s="58"/>
      <c r="G228" s="36"/>
      <c r="H228" s="36"/>
      <c r="I228" s="218"/>
      <c r="J228" s="10"/>
      <c r="K228" s="34"/>
      <c r="L228" s="11" t="s">
        <v>56</v>
      </c>
      <c r="M228" s="57"/>
    </row>
    <row r="229" spans="1:13" ht="12.75" hidden="1" customHeight="1">
      <c r="A229" s="136"/>
      <c r="B229" s="27"/>
      <c r="C229" s="10"/>
      <c r="D229" s="10"/>
      <c r="E229" s="10"/>
      <c r="F229" s="10"/>
      <c r="G229" s="11"/>
      <c r="H229" s="36"/>
      <c r="I229" s="218"/>
      <c r="J229" s="10"/>
      <c r="K229" s="34"/>
      <c r="L229" s="57" t="s">
        <v>67</v>
      </c>
      <c r="M229" s="57"/>
    </row>
    <row r="230" spans="1:13" ht="67.5" hidden="1" customHeight="1">
      <c r="A230" s="110">
        <v>922</v>
      </c>
      <c r="B230" s="186" t="s">
        <v>64</v>
      </c>
      <c r="C230" s="10">
        <f t="shared" ref="C230:H230" si="15">SUM(C231:C233)</f>
        <v>0</v>
      </c>
      <c r="D230" s="10">
        <f t="shared" si="15"/>
        <v>0</v>
      </c>
      <c r="E230" s="10">
        <f t="shared" si="15"/>
        <v>0</v>
      </c>
      <c r="F230" s="10">
        <f t="shared" si="15"/>
        <v>0</v>
      </c>
      <c r="G230" s="10">
        <f t="shared" si="15"/>
        <v>0</v>
      </c>
      <c r="H230" s="10">
        <f t="shared" si="15"/>
        <v>0</v>
      </c>
      <c r="I230" s="8"/>
      <c r="J230" s="10"/>
      <c r="K230" s="34"/>
      <c r="L230" s="11"/>
      <c r="M230" s="8"/>
    </row>
    <row r="231" spans="1:13" hidden="1">
      <c r="A231" s="136"/>
      <c r="B231" s="21"/>
      <c r="C231" s="10"/>
      <c r="D231" s="10"/>
      <c r="E231" s="10"/>
      <c r="F231" s="10"/>
      <c r="G231" s="11"/>
      <c r="H231" s="10"/>
      <c r="I231" s="22"/>
      <c r="J231" s="10"/>
      <c r="K231" s="34"/>
      <c r="L231" s="11" t="s">
        <v>56</v>
      </c>
      <c r="M231" s="22"/>
    </row>
    <row r="232" spans="1:13" ht="15.75" hidden="1">
      <c r="A232" s="136"/>
      <c r="B232" s="12"/>
      <c r="C232" s="36"/>
      <c r="D232" s="36"/>
      <c r="E232" s="36"/>
      <c r="F232" s="36"/>
      <c r="G232" s="36"/>
      <c r="H232" s="36"/>
      <c r="I232" s="12"/>
      <c r="J232" s="10"/>
      <c r="K232" s="34"/>
      <c r="L232" s="11" t="s">
        <v>56</v>
      </c>
      <c r="M232" s="12"/>
    </row>
    <row r="233" spans="1:13" hidden="1">
      <c r="A233" s="136"/>
      <c r="B233" s="12"/>
      <c r="C233" s="10"/>
      <c r="D233" s="10"/>
      <c r="E233" s="10"/>
      <c r="F233" s="10"/>
      <c r="G233" s="11"/>
      <c r="H233" s="10"/>
      <c r="I233" s="218"/>
      <c r="J233" s="10"/>
      <c r="K233" s="34"/>
      <c r="L233" s="11" t="s">
        <v>56</v>
      </c>
      <c r="M233" s="57"/>
    </row>
    <row r="234" spans="1:13" ht="41.25" customHeight="1">
      <c r="A234" s="110">
        <v>923</v>
      </c>
      <c r="B234" s="186" t="s">
        <v>41</v>
      </c>
      <c r="C234" s="152">
        <f t="shared" ref="C234:H234" si="16">SUM(C235:C245)</f>
        <v>0</v>
      </c>
      <c r="D234" s="152">
        <f t="shared" si="16"/>
        <v>0</v>
      </c>
      <c r="E234" s="152">
        <f t="shared" si="16"/>
        <v>60913.3</v>
      </c>
      <c r="F234" s="152">
        <f t="shared" si="16"/>
        <v>0</v>
      </c>
      <c r="G234" s="152">
        <f t="shared" si="16"/>
        <v>0</v>
      </c>
      <c r="H234" s="152">
        <f t="shared" si="16"/>
        <v>0</v>
      </c>
      <c r="I234" s="200"/>
      <c r="J234" s="10" t="e">
        <f>SUM(#REF!)</f>
        <v>#REF!</v>
      </c>
      <c r="K234" s="34" t="e">
        <f>SUM(#REF!)</f>
        <v>#REF!</v>
      </c>
      <c r="L234" s="11"/>
      <c r="M234" s="152">
        <f>SUM(M236:M243)</f>
        <v>120960.3</v>
      </c>
    </row>
    <row r="235" spans="1:13" ht="66.75" hidden="1" customHeight="1">
      <c r="A235" s="136"/>
      <c r="B235" s="106"/>
      <c r="C235" s="62"/>
      <c r="D235" s="62"/>
      <c r="E235" s="62"/>
      <c r="F235" s="62"/>
      <c r="G235" s="162"/>
      <c r="H235" s="162"/>
      <c r="I235" s="106"/>
      <c r="J235" s="11"/>
      <c r="K235" s="51"/>
      <c r="L235" s="11"/>
      <c r="M235" s="106"/>
    </row>
    <row r="236" spans="1:13" ht="54" customHeight="1">
      <c r="A236" s="136"/>
      <c r="B236" s="106" t="s">
        <v>86</v>
      </c>
      <c r="C236" s="61"/>
      <c r="D236" s="61"/>
      <c r="E236" s="62">
        <v>975.3</v>
      </c>
      <c r="F236" s="61"/>
      <c r="G236" s="62"/>
      <c r="H236" s="62"/>
      <c r="I236" s="106" t="s">
        <v>204</v>
      </c>
      <c r="J236" s="11"/>
      <c r="K236" s="34"/>
      <c r="L236" s="11" t="s">
        <v>56</v>
      </c>
      <c r="M236" s="131">
        <v>975.3</v>
      </c>
    </row>
    <row r="237" spans="1:13" ht="51" customHeight="1">
      <c r="A237" s="31"/>
      <c r="B237" s="106" t="s">
        <v>87</v>
      </c>
      <c r="C237" s="163"/>
      <c r="D237" s="163"/>
      <c r="E237" s="62">
        <v>325</v>
      </c>
      <c r="F237" s="163"/>
      <c r="G237" s="164"/>
      <c r="H237" s="164"/>
      <c r="I237" s="106" t="s">
        <v>188</v>
      </c>
      <c r="J237" s="11"/>
      <c r="K237" s="34"/>
      <c r="L237" s="11" t="s">
        <v>56</v>
      </c>
      <c r="M237" s="60">
        <v>325</v>
      </c>
    </row>
    <row r="238" spans="1:13" ht="66" hidden="1" customHeight="1">
      <c r="A238" s="99"/>
      <c r="B238" s="143"/>
      <c r="C238" s="62"/>
      <c r="D238" s="164"/>
      <c r="E238" s="165"/>
      <c r="F238" s="164"/>
      <c r="G238" s="164"/>
      <c r="H238" s="164"/>
      <c r="I238" s="106"/>
      <c r="J238" s="11"/>
      <c r="K238" s="34"/>
      <c r="L238" s="11"/>
      <c r="M238" s="106"/>
    </row>
    <row r="239" spans="1:13" ht="41.25" customHeight="1">
      <c r="A239" s="120"/>
      <c r="B239" s="108"/>
      <c r="C239" s="163"/>
      <c r="D239" s="163"/>
      <c r="E239" s="62">
        <v>1113</v>
      </c>
      <c r="F239" s="163"/>
      <c r="G239" s="163"/>
      <c r="H239" s="163"/>
      <c r="I239" s="106" t="s">
        <v>89</v>
      </c>
      <c r="J239" s="11"/>
      <c r="K239" s="51"/>
      <c r="L239" s="11" t="s">
        <v>56</v>
      </c>
      <c r="M239" s="60">
        <v>1160</v>
      </c>
    </row>
    <row r="240" spans="1:13" ht="51" customHeight="1">
      <c r="A240" s="136"/>
      <c r="C240" s="163"/>
      <c r="D240" s="163"/>
      <c r="E240" s="62">
        <v>28500</v>
      </c>
      <c r="F240" s="163"/>
      <c r="G240" s="163"/>
      <c r="H240" s="163"/>
      <c r="I240" s="211" t="s">
        <v>189</v>
      </c>
      <c r="J240" s="10"/>
      <c r="K240" s="34"/>
      <c r="L240" s="11" t="s">
        <v>56</v>
      </c>
      <c r="M240" s="60">
        <v>28500</v>
      </c>
    </row>
    <row r="241" spans="1:13" ht="26.25" customHeight="1">
      <c r="A241" s="110"/>
      <c r="B241" s="108" t="s">
        <v>190</v>
      </c>
      <c r="C241" s="163"/>
      <c r="D241" s="163"/>
      <c r="E241" s="62">
        <v>25000</v>
      </c>
      <c r="F241" s="163"/>
      <c r="G241" s="163"/>
      <c r="H241" s="163"/>
      <c r="I241" s="106"/>
      <c r="J241" s="10"/>
      <c r="K241" s="34"/>
      <c r="L241" s="11"/>
      <c r="M241" s="60">
        <v>25000</v>
      </c>
    </row>
    <row r="242" spans="1:13" ht="30" hidden="1" customHeight="1">
      <c r="A242" s="110"/>
      <c r="B242" s="108"/>
      <c r="C242" s="163"/>
      <c r="D242" s="163"/>
      <c r="E242" s="62"/>
      <c r="F242" s="163"/>
      <c r="G242" s="163"/>
      <c r="H242" s="163"/>
      <c r="I242" s="125"/>
      <c r="J242" s="10"/>
      <c r="K242" s="34"/>
      <c r="L242" s="11"/>
      <c r="M242" s="106">
        <v>60000</v>
      </c>
    </row>
    <row r="243" spans="1:13" ht="30" customHeight="1">
      <c r="A243" s="110"/>
      <c r="B243" s="108"/>
      <c r="C243" s="163"/>
      <c r="D243" s="163"/>
      <c r="E243" s="62">
        <v>5000</v>
      </c>
      <c r="F243" s="163"/>
      <c r="G243" s="163"/>
      <c r="H243" s="163"/>
      <c r="I243" s="106" t="s">
        <v>155</v>
      </c>
      <c r="J243" s="10"/>
      <c r="K243" s="34"/>
      <c r="L243" s="11"/>
      <c r="M243" s="60">
        <v>5000</v>
      </c>
    </row>
    <row r="244" spans="1:13" ht="105.75" hidden="1" customHeight="1">
      <c r="A244" s="110"/>
      <c r="B244" s="108"/>
      <c r="C244" s="163"/>
      <c r="D244" s="163"/>
      <c r="E244" s="62"/>
      <c r="F244" s="163"/>
      <c r="G244" s="62"/>
      <c r="H244" s="62"/>
      <c r="I244" s="106"/>
      <c r="J244" s="10"/>
      <c r="K244" s="34"/>
      <c r="L244" s="11"/>
      <c r="M244" s="60"/>
    </row>
    <row r="245" spans="1:13" ht="28.5" hidden="1" customHeight="1">
      <c r="A245" s="110"/>
      <c r="B245" s="108"/>
      <c r="C245" s="163"/>
      <c r="D245" s="163"/>
      <c r="E245" s="62"/>
      <c r="F245" s="163"/>
      <c r="G245" s="62"/>
      <c r="H245" s="62"/>
      <c r="I245" s="106"/>
      <c r="J245" s="10"/>
      <c r="K245" s="34"/>
      <c r="L245" s="11"/>
      <c r="M245" s="60"/>
    </row>
    <row r="246" spans="1:13" ht="30" customHeight="1">
      <c r="A246" s="110">
        <v>924</v>
      </c>
      <c r="B246" s="186" t="s">
        <v>35</v>
      </c>
      <c r="C246" s="152">
        <f t="shared" ref="C246:H246" si="17">SUM(C247:C264)</f>
        <v>0</v>
      </c>
      <c r="D246" s="152">
        <f t="shared" si="17"/>
        <v>0</v>
      </c>
      <c r="E246" s="152">
        <f t="shared" si="17"/>
        <v>66437.581999999995</v>
      </c>
      <c r="F246" s="152">
        <f t="shared" si="17"/>
        <v>34202.582000000002</v>
      </c>
      <c r="G246" s="152">
        <f t="shared" si="17"/>
        <v>0</v>
      </c>
      <c r="H246" s="152">
        <f t="shared" si="17"/>
        <v>0</v>
      </c>
      <c r="I246" s="106"/>
      <c r="J246" s="10"/>
      <c r="K246" s="34"/>
      <c r="L246" s="11"/>
      <c r="M246" s="152">
        <f>SUM(M247:M264)</f>
        <v>17235</v>
      </c>
    </row>
    <row r="247" spans="1:13" ht="77.25" customHeight="1">
      <c r="A247" s="110"/>
      <c r="B247" s="106" t="s">
        <v>97</v>
      </c>
      <c r="C247" s="121"/>
      <c r="D247" s="121"/>
      <c r="E247" s="60">
        <v>47000</v>
      </c>
      <c r="F247" s="121"/>
      <c r="G247" s="121"/>
      <c r="H247" s="121"/>
      <c r="I247" s="106" t="s">
        <v>135</v>
      </c>
      <c r="J247" s="10"/>
      <c r="K247" s="34"/>
      <c r="L247" s="11"/>
      <c r="M247" s="60">
        <v>47000</v>
      </c>
    </row>
    <row r="248" spans="1:13" ht="39.75" customHeight="1">
      <c r="A248" s="110"/>
      <c r="B248" s="106" t="s">
        <v>98</v>
      </c>
      <c r="C248" s="11"/>
      <c r="D248" s="124"/>
      <c r="E248" s="60"/>
      <c r="F248" s="11">
        <v>30000</v>
      </c>
      <c r="G248" s="11"/>
      <c r="H248" s="11"/>
      <c r="I248" s="106" t="s">
        <v>113</v>
      </c>
      <c r="J248" s="10"/>
      <c r="K248" s="34"/>
      <c r="L248" s="11"/>
      <c r="M248" s="60">
        <v>-30000</v>
      </c>
    </row>
    <row r="249" spans="1:13" ht="15.75" hidden="1">
      <c r="A249" s="81"/>
      <c r="B249" s="106"/>
      <c r="C249" s="122"/>
      <c r="D249" s="122"/>
      <c r="E249" s="122"/>
      <c r="F249" s="122"/>
      <c r="G249" s="121"/>
      <c r="H249" s="121"/>
      <c r="I249" s="106"/>
      <c r="J249" s="10"/>
      <c r="K249" s="34"/>
      <c r="L249" s="11"/>
      <c r="M249" s="106"/>
    </row>
    <row r="250" spans="1:13" ht="15.75" hidden="1">
      <c r="A250" s="81"/>
      <c r="B250" s="106"/>
      <c r="C250" s="121"/>
      <c r="D250" s="121"/>
      <c r="E250" s="121"/>
      <c r="F250" s="121"/>
      <c r="G250" s="60"/>
      <c r="H250" s="60"/>
      <c r="I250" s="106"/>
      <c r="J250" s="10"/>
      <c r="K250" s="34"/>
      <c r="L250" s="11"/>
      <c r="M250" s="106"/>
    </row>
    <row r="251" spans="1:13" ht="44.25" customHeight="1">
      <c r="A251" s="136"/>
      <c r="B251" s="106" t="s">
        <v>82</v>
      </c>
      <c r="C251" s="11"/>
      <c r="D251" s="124"/>
      <c r="E251" s="11">
        <v>235</v>
      </c>
      <c r="F251" s="11"/>
      <c r="G251" s="11"/>
      <c r="H251" s="11"/>
      <c r="I251" s="106" t="s">
        <v>156</v>
      </c>
      <c r="J251" s="11"/>
      <c r="K251" s="51"/>
      <c r="L251" s="11" t="s">
        <v>56</v>
      </c>
      <c r="M251" s="11">
        <v>235</v>
      </c>
    </row>
    <row r="252" spans="1:13" ht="55.5" hidden="1" customHeight="1">
      <c r="A252" s="136"/>
      <c r="B252" s="106"/>
      <c r="C252" s="60"/>
      <c r="D252" s="11"/>
      <c r="E252" s="11"/>
      <c r="G252" s="11"/>
      <c r="H252" s="11"/>
      <c r="I252" s="106"/>
      <c r="J252" s="11"/>
      <c r="K252" s="51"/>
      <c r="L252" s="11"/>
      <c r="M252" s="106"/>
    </row>
    <row r="253" spans="1:13" ht="53.25" customHeight="1">
      <c r="A253" s="110"/>
      <c r="B253" s="108" t="s">
        <v>109</v>
      </c>
      <c r="C253" s="105"/>
      <c r="D253" s="105"/>
      <c r="E253" s="11">
        <v>15000</v>
      </c>
      <c r="F253" s="105"/>
      <c r="G253" s="105"/>
      <c r="H253" s="105"/>
      <c r="I253" s="108" t="s">
        <v>157</v>
      </c>
      <c r="J253" s="11"/>
      <c r="K253" s="51"/>
      <c r="L253" s="11"/>
      <c r="M253" s="26"/>
    </row>
    <row r="254" spans="1:13" ht="30" customHeight="1">
      <c r="A254" s="110"/>
      <c r="B254" s="105"/>
      <c r="C254" s="155"/>
      <c r="D254" s="103"/>
      <c r="E254" s="62">
        <v>4202.5820000000003</v>
      </c>
      <c r="F254" s="103"/>
      <c r="G254" s="103"/>
      <c r="H254" s="103"/>
      <c r="I254" s="210" t="s">
        <v>213</v>
      </c>
      <c r="J254" s="11"/>
      <c r="K254" s="51"/>
      <c r="L254" s="11" t="s">
        <v>56</v>
      </c>
      <c r="M254" s="106"/>
    </row>
    <row r="255" spans="1:13" ht="63.75">
      <c r="A255" s="110"/>
      <c r="B255" s="105" t="s">
        <v>110</v>
      </c>
      <c r="C255" s="155"/>
      <c r="D255" s="103"/>
      <c r="E255" s="103"/>
      <c r="F255" s="62">
        <v>1787.2260000000001</v>
      </c>
      <c r="G255" s="105"/>
      <c r="H255" s="105"/>
      <c r="I255" s="106" t="s">
        <v>191</v>
      </c>
      <c r="J255" s="11"/>
      <c r="K255" s="51"/>
      <c r="L255" s="11" t="s">
        <v>56</v>
      </c>
      <c r="M255" s="106"/>
    </row>
    <row r="256" spans="1:13" ht="64.5" customHeight="1">
      <c r="A256" s="110"/>
      <c r="B256" s="105" t="s">
        <v>111</v>
      </c>
      <c r="C256" s="155"/>
      <c r="D256" s="103"/>
      <c r="E256" s="103"/>
      <c r="F256" s="62">
        <v>2415.3560000000002</v>
      </c>
      <c r="G256" s="103"/>
      <c r="H256" s="62"/>
      <c r="I256" s="106" t="s">
        <v>205</v>
      </c>
      <c r="J256" s="11"/>
      <c r="K256" s="51"/>
      <c r="L256" s="11" t="s">
        <v>56</v>
      </c>
      <c r="M256" s="106"/>
    </row>
    <row r="257" spans="1:13" ht="12.75" hidden="1" customHeight="1">
      <c r="A257" s="107"/>
      <c r="B257" s="106"/>
      <c r="C257" s="103"/>
      <c r="D257" s="103"/>
      <c r="E257" s="103"/>
      <c r="F257" s="103"/>
      <c r="G257" s="103"/>
      <c r="H257" s="103"/>
      <c r="I257" s="104"/>
      <c r="J257" s="11"/>
      <c r="K257" s="51"/>
      <c r="L257" s="11"/>
      <c r="M257" s="106"/>
    </row>
    <row r="258" spans="1:13" ht="12.75" hidden="1" customHeight="1">
      <c r="A258" s="110"/>
      <c r="B258" s="103"/>
      <c r="C258" s="155"/>
      <c r="D258" s="103"/>
      <c r="E258" s="103"/>
      <c r="F258" s="103"/>
      <c r="G258" s="105"/>
      <c r="H258" s="105"/>
      <c r="I258" s="108"/>
      <c r="J258" s="11"/>
      <c r="K258" s="51"/>
      <c r="L258" s="11"/>
      <c r="M258" s="106"/>
    </row>
    <row r="259" spans="1:13" ht="12.75" hidden="1" customHeight="1">
      <c r="A259" s="110"/>
      <c r="B259" s="106"/>
      <c r="C259" s="155"/>
      <c r="D259" s="103"/>
      <c r="E259" s="103"/>
      <c r="F259" s="103"/>
      <c r="G259" s="62"/>
      <c r="H259" s="105"/>
      <c r="I259" s="108"/>
      <c r="J259" s="11"/>
      <c r="K259" s="51"/>
      <c r="L259" s="11"/>
      <c r="M259" s="106"/>
    </row>
    <row r="260" spans="1:13" ht="12.75" hidden="1" customHeight="1">
      <c r="A260" s="110"/>
      <c r="B260" s="106"/>
      <c r="C260" s="60"/>
      <c r="D260" s="11"/>
      <c r="E260" s="11"/>
      <c r="F260" s="11"/>
      <c r="G260" s="62"/>
      <c r="H260" s="62"/>
      <c r="I260" s="106"/>
      <c r="J260" s="11"/>
      <c r="K260" s="51"/>
      <c r="L260" s="11"/>
      <c r="M260" s="106"/>
    </row>
    <row r="261" spans="1:13" ht="12.75" hidden="1" customHeight="1">
      <c r="A261" s="110"/>
      <c r="B261" s="106"/>
      <c r="C261" s="60"/>
      <c r="D261" s="11"/>
      <c r="E261" s="11"/>
      <c r="F261" s="11"/>
      <c r="G261" s="11"/>
      <c r="H261" s="62"/>
      <c r="I261" s="106"/>
      <c r="J261" s="11"/>
      <c r="K261" s="51"/>
      <c r="L261" s="11"/>
      <c r="M261" s="106"/>
    </row>
    <row r="262" spans="1:13" ht="12.75" hidden="1" customHeight="1">
      <c r="A262" s="110"/>
      <c r="B262" s="106"/>
      <c r="C262" s="170"/>
      <c r="D262" s="170"/>
      <c r="E262" s="170"/>
      <c r="F262" s="103"/>
      <c r="G262" s="62"/>
      <c r="H262" s="62"/>
      <c r="I262" s="108"/>
      <c r="J262" s="11"/>
      <c r="K262" s="51"/>
      <c r="L262" s="11"/>
      <c r="M262" s="106"/>
    </row>
    <row r="263" spans="1:13" hidden="1">
      <c r="A263" s="110"/>
      <c r="B263" s="106"/>
      <c r="C263" s="60"/>
      <c r="D263" s="11"/>
      <c r="E263" s="11"/>
      <c r="F263" s="11"/>
      <c r="G263" s="62"/>
      <c r="H263" s="11"/>
      <c r="I263" s="106"/>
      <c r="J263" s="11"/>
      <c r="K263" s="51"/>
      <c r="L263" s="11"/>
      <c r="M263" s="106"/>
    </row>
    <row r="264" spans="1:13" hidden="1">
      <c r="A264" s="29"/>
      <c r="B264" s="106"/>
      <c r="C264" s="11"/>
      <c r="D264" s="11"/>
      <c r="E264" s="11"/>
      <c r="G264" s="11"/>
      <c r="H264" s="11"/>
      <c r="I264" s="106"/>
      <c r="J264" s="11"/>
      <c r="K264" s="51"/>
      <c r="L264" s="11"/>
      <c r="M264" s="106"/>
    </row>
    <row r="265" spans="1:13" ht="25.5">
      <c r="A265" s="110">
        <v>927</v>
      </c>
      <c r="B265" s="186" t="s">
        <v>36</v>
      </c>
      <c r="C265" s="152">
        <f t="shared" ref="C265:H265" si="18">SUM(C266:C277)</f>
        <v>0</v>
      </c>
      <c r="D265" s="152">
        <f t="shared" si="18"/>
        <v>0</v>
      </c>
      <c r="E265" s="152">
        <f t="shared" si="18"/>
        <v>154488</v>
      </c>
      <c r="F265" s="152">
        <f t="shared" si="18"/>
        <v>358</v>
      </c>
      <c r="G265" s="152">
        <f t="shared" si="18"/>
        <v>0</v>
      </c>
      <c r="H265" s="152">
        <f t="shared" si="18"/>
        <v>0</v>
      </c>
      <c r="I265" s="8"/>
      <c r="J265" s="10" t="e">
        <f>#REF!+#REF!</f>
        <v>#REF!</v>
      </c>
      <c r="K265" s="34" t="e">
        <f>#REF!+#REF!</f>
        <v>#REF!</v>
      </c>
      <c r="L265" s="11"/>
      <c r="M265" s="152">
        <f>SUM(M266:M275)</f>
        <v>104488</v>
      </c>
    </row>
    <row r="266" spans="1:13" ht="41.25" customHeight="1">
      <c r="A266" s="110"/>
      <c r="B266" s="186"/>
      <c r="C266" s="152"/>
      <c r="D266" s="152"/>
      <c r="E266" s="60">
        <v>2468</v>
      </c>
      <c r="F266" s="152"/>
      <c r="G266" s="152"/>
      <c r="H266" s="152"/>
      <c r="I266" s="106" t="s">
        <v>192</v>
      </c>
      <c r="J266" s="10"/>
      <c r="K266" s="34"/>
      <c r="L266" s="11"/>
      <c r="M266" s="60">
        <v>2468</v>
      </c>
    </row>
    <row r="267" spans="1:13" ht="52.5" customHeight="1">
      <c r="A267" s="110"/>
      <c r="B267" s="108"/>
      <c r="C267" s="163"/>
      <c r="D267" s="163"/>
      <c r="E267" s="62">
        <v>50000</v>
      </c>
      <c r="F267" s="163"/>
      <c r="G267" s="163"/>
      <c r="H267" s="163"/>
      <c r="I267" s="125" t="s">
        <v>214</v>
      </c>
      <c r="J267" s="10"/>
      <c r="K267" s="34"/>
      <c r="L267" s="11"/>
      <c r="M267" s="60"/>
    </row>
    <row r="268" spans="1:13" ht="69" hidden="1" customHeight="1">
      <c r="A268" s="120"/>
      <c r="B268" s="106"/>
      <c r="C268" s="60"/>
      <c r="D268" s="60"/>
      <c r="E268" s="60"/>
      <c r="F268" s="121"/>
      <c r="G268" s="121"/>
      <c r="H268" s="121"/>
      <c r="I268" s="106"/>
      <c r="J268" s="11"/>
      <c r="K268" s="34"/>
      <c r="L268" s="46"/>
      <c r="M268" s="106"/>
    </row>
    <row r="269" spans="1:13" ht="67.5" customHeight="1">
      <c r="A269" s="136"/>
      <c r="B269" s="106" t="s">
        <v>83</v>
      </c>
      <c r="C269" s="60"/>
      <c r="D269" s="60"/>
      <c r="E269" s="60">
        <v>28000</v>
      </c>
      <c r="F269" s="10"/>
      <c r="G269" s="11"/>
      <c r="H269" s="11"/>
      <c r="I269" s="125" t="s">
        <v>206</v>
      </c>
      <c r="J269" s="11"/>
      <c r="K269" s="34"/>
      <c r="L269" s="11" t="s">
        <v>56</v>
      </c>
      <c r="M269" s="60">
        <v>28000</v>
      </c>
    </row>
    <row r="270" spans="1:13" ht="54.75" customHeight="1">
      <c r="A270" s="136"/>
      <c r="B270" s="106" t="s">
        <v>84</v>
      </c>
      <c r="C270" s="60"/>
      <c r="D270" s="60"/>
      <c r="E270" s="60">
        <v>2820</v>
      </c>
      <c r="F270" s="10"/>
      <c r="G270" s="11"/>
      <c r="H270" s="11"/>
      <c r="I270" s="106" t="s">
        <v>207</v>
      </c>
      <c r="J270" s="11"/>
      <c r="K270" s="34"/>
      <c r="L270" s="46" t="s">
        <v>62</v>
      </c>
      <c r="M270" s="60">
        <v>2820</v>
      </c>
    </row>
    <row r="271" spans="1:13" ht="78" hidden="1" customHeight="1">
      <c r="A271" s="136"/>
      <c r="B271" s="106"/>
      <c r="C271" s="60"/>
      <c r="D271" s="60"/>
      <c r="E271" s="60"/>
      <c r="F271" s="60"/>
      <c r="G271" s="60"/>
      <c r="H271" s="60"/>
      <c r="I271" s="106"/>
      <c r="J271" s="11"/>
      <c r="K271" s="34"/>
      <c r="L271" s="46"/>
      <c r="M271" s="106"/>
    </row>
    <row r="272" spans="1:13" ht="105" customHeight="1">
      <c r="A272" s="136"/>
      <c r="B272" s="106" t="s">
        <v>94</v>
      </c>
      <c r="C272" s="60"/>
      <c r="D272" s="60"/>
      <c r="E272" s="60">
        <v>67000</v>
      </c>
      <c r="F272" s="60"/>
      <c r="G272" s="60"/>
      <c r="H272" s="11"/>
      <c r="I272" s="106" t="s">
        <v>158</v>
      </c>
      <c r="J272" s="11"/>
      <c r="K272" s="34"/>
      <c r="L272" s="46"/>
      <c r="M272" s="60">
        <v>67000</v>
      </c>
    </row>
    <row r="273" spans="1:13" ht="66.75" customHeight="1">
      <c r="A273" s="136"/>
      <c r="B273" s="106" t="s">
        <v>99</v>
      </c>
      <c r="C273" s="60"/>
      <c r="D273" s="60"/>
      <c r="E273" s="60">
        <v>4200</v>
      </c>
      <c r="F273" s="60"/>
      <c r="G273" s="60"/>
      <c r="H273" s="11"/>
      <c r="I273" s="106" t="s">
        <v>208</v>
      </c>
      <c r="J273" s="11"/>
      <c r="K273" s="34"/>
      <c r="L273" s="46"/>
      <c r="M273" s="60">
        <v>4200</v>
      </c>
    </row>
    <row r="274" spans="1:13" ht="38.25" customHeight="1">
      <c r="A274" s="110"/>
      <c r="B274" s="106" t="s">
        <v>114</v>
      </c>
      <c r="C274" s="155"/>
      <c r="D274" s="155"/>
      <c r="E274" s="155"/>
      <c r="F274" s="60">
        <v>271</v>
      </c>
      <c r="G274" s="155"/>
      <c r="H274" s="103"/>
      <c r="I274" s="106" t="s">
        <v>130</v>
      </c>
      <c r="J274" s="11"/>
      <c r="K274" s="34"/>
      <c r="L274" s="46"/>
      <c r="M274" s="60"/>
    </row>
    <row r="275" spans="1:13" ht="28.5" customHeight="1">
      <c r="A275" s="110"/>
      <c r="B275" s="106" t="s">
        <v>115</v>
      </c>
      <c r="C275" s="155"/>
      <c r="D275" s="155"/>
      <c r="E275" s="155"/>
      <c r="F275" s="60">
        <v>87</v>
      </c>
      <c r="G275" s="155"/>
      <c r="H275" s="103"/>
      <c r="I275" s="106" t="s">
        <v>130</v>
      </c>
      <c r="J275" s="11"/>
      <c r="K275" s="34"/>
      <c r="L275" s="46"/>
      <c r="M275" s="106"/>
    </row>
    <row r="276" spans="1:13" ht="57" hidden="1" customHeight="1">
      <c r="A276" s="136"/>
      <c r="B276" s="106"/>
      <c r="C276" s="60"/>
      <c r="D276" s="60"/>
      <c r="E276" s="60"/>
      <c r="F276" s="60"/>
      <c r="G276" s="60"/>
      <c r="H276" s="11"/>
      <c r="I276" s="106"/>
      <c r="J276" s="11"/>
      <c r="K276" s="34"/>
      <c r="L276" s="46"/>
      <c r="M276" s="106"/>
    </row>
    <row r="277" spans="1:13" ht="57.75" hidden="1" customHeight="1">
      <c r="A277" s="136"/>
      <c r="B277" s="106"/>
      <c r="C277" s="60"/>
      <c r="D277" s="60"/>
      <c r="E277" s="60"/>
      <c r="F277" s="60"/>
      <c r="G277" s="60"/>
      <c r="H277" s="11"/>
      <c r="I277" s="106"/>
      <c r="J277" s="11"/>
      <c r="K277" s="34"/>
      <c r="L277" s="46"/>
      <c r="M277" s="106"/>
    </row>
    <row r="278" spans="1:13" ht="27.75" customHeight="1">
      <c r="A278" s="110">
        <v>931</v>
      </c>
      <c r="B278" s="186" t="s">
        <v>37</v>
      </c>
      <c r="C278" s="10">
        <f t="shared" ref="C278:H278" si="19">SUM(C279:C279)</f>
        <v>0</v>
      </c>
      <c r="D278" s="10">
        <f t="shared" si="19"/>
        <v>0</v>
      </c>
      <c r="E278" s="10">
        <f t="shared" si="19"/>
        <v>6873</v>
      </c>
      <c r="F278" s="10">
        <f t="shared" si="19"/>
        <v>0</v>
      </c>
      <c r="G278" s="10">
        <f t="shared" si="19"/>
        <v>0</v>
      </c>
      <c r="H278" s="10">
        <f t="shared" si="19"/>
        <v>0</v>
      </c>
      <c r="I278" s="26"/>
      <c r="J278" s="11"/>
      <c r="K278" s="34"/>
      <c r="L278" s="46"/>
      <c r="M278" s="10">
        <f>SUM(M279:M279)</f>
        <v>6873</v>
      </c>
    </row>
    <row r="279" spans="1:13" ht="27" customHeight="1">
      <c r="A279" s="136"/>
      <c r="B279" s="108"/>
      <c r="C279" s="36"/>
      <c r="D279" s="36"/>
      <c r="E279" s="60">
        <v>6873</v>
      </c>
      <c r="F279" s="60"/>
      <c r="G279" s="60"/>
      <c r="H279" s="36"/>
      <c r="I279" s="106" t="s">
        <v>193</v>
      </c>
      <c r="J279" s="10"/>
      <c r="K279" s="34"/>
      <c r="L279" s="11" t="s">
        <v>56</v>
      </c>
      <c r="M279" s="60">
        <v>6873</v>
      </c>
    </row>
    <row r="280" spans="1:13" ht="25.5">
      <c r="A280" s="110">
        <v>933</v>
      </c>
      <c r="B280" s="186" t="s">
        <v>38</v>
      </c>
      <c r="C280" s="10">
        <f t="shared" ref="C280:H280" si="20">C281</f>
        <v>0</v>
      </c>
      <c r="D280" s="10">
        <f t="shared" si="20"/>
        <v>0</v>
      </c>
      <c r="E280" s="152">
        <f t="shared" si="20"/>
        <v>1406</v>
      </c>
      <c r="F280" s="10">
        <f t="shared" si="20"/>
        <v>0</v>
      </c>
      <c r="G280" s="10">
        <f t="shared" si="20"/>
        <v>0</v>
      </c>
      <c r="H280" s="10">
        <f t="shared" si="20"/>
        <v>0</v>
      </c>
      <c r="I280" s="8"/>
      <c r="J280" s="10"/>
      <c r="K280" s="34"/>
      <c r="L280" s="11"/>
      <c r="M280" s="152">
        <f>M281</f>
        <v>1406</v>
      </c>
    </row>
    <row r="281" spans="1:13" ht="27.75" customHeight="1">
      <c r="A281" s="136"/>
      <c r="B281" s="23"/>
      <c r="C281" s="10"/>
      <c r="D281" s="10"/>
      <c r="E281" s="60">
        <v>1406</v>
      </c>
      <c r="F281" s="60"/>
      <c r="G281" s="60"/>
      <c r="H281" s="10"/>
      <c r="I281" s="106" t="s">
        <v>159</v>
      </c>
      <c r="J281" s="10"/>
      <c r="K281" s="34"/>
      <c r="L281" s="11" t="s">
        <v>56</v>
      </c>
      <c r="M281" s="60">
        <v>1406</v>
      </c>
    </row>
    <row r="282" spans="1:13" ht="15.75" hidden="1">
      <c r="A282" s="136"/>
      <c r="B282" s="12"/>
      <c r="C282" s="36"/>
      <c r="D282" s="36"/>
      <c r="E282" s="36"/>
      <c r="F282" s="36"/>
      <c r="G282" s="36"/>
      <c r="H282" s="36"/>
      <c r="I282" s="12"/>
      <c r="J282" s="10"/>
      <c r="K282" s="34"/>
      <c r="L282" s="11" t="s">
        <v>56</v>
      </c>
      <c r="M282" s="12"/>
    </row>
    <row r="283" spans="1:13" hidden="1">
      <c r="A283" s="136"/>
      <c r="B283" s="23"/>
      <c r="C283" s="10"/>
      <c r="D283" s="10"/>
      <c r="E283" s="10"/>
      <c r="F283" s="10"/>
      <c r="G283" s="11"/>
      <c r="H283" s="10"/>
      <c r="I283" s="24"/>
      <c r="J283" s="10"/>
      <c r="K283" s="34"/>
      <c r="L283" s="11" t="s">
        <v>56</v>
      </c>
      <c r="M283" s="24"/>
    </row>
    <row r="284" spans="1:13" ht="38.25" hidden="1">
      <c r="A284" s="110">
        <v>934</v>
      </c>
      <c r="B284" s="186" t="s">
        <v>11</v>
      </c>
      <c r="C284" s="61">
        <f t="shared" ref="C284:H284" si="21">SUM(C285:C287)</f>
        <v>0</v>
      </c>
      <c r="D284" s="61">
        <f t="shared" si="21"/>
        <v>0</v>
      </c>
      <c r="E284" s="61">
        <f t="shared" si="21"/>
        <v>0</v>
      </c>
      <c r="F284" s="61">
        <f t="shared" si="21"/>
        <v>0</v>
      </c>
      <c r="G284" s="61">
        <f t="shared" si="21"/>
        <v>0</v>
      </c>
      <c r="H284" s="61">
        <f t="shared" si="21"/>
        <v>0</v>
      </c>
      <c r="I284" s="219"/>
      <c r="J284" s="10"/>
      <c r="K284" s="34"/>
      <c r="L284" s="11"/>
      <c r="M284" s="53"/>
    </row>
    <row r="285" spans="1:13" ht="54.75" hidden="1" customHeight="1">
      <c r="A285" s="136"/>
      <c r="B285" s="27"/>
      <c r="C285" s="62"/>
      <c r="D285" s="62"/>
      <c r="E285" s="62"/>
      <c r="F285" s="62"/>
      <c r="G285" s="62"/>
      <c r="H285" s="62"/>
      <c r="I285" s="106"/>
      <c r="J285" s="10"/>
      <c r="K285" s="34"/>
      <c r="L285" s="11"/>
      <c r="M285" s="106"/>
    </row>
    <row r="286" spans="1:13" hidden="1">
      <c r="A286" s="29"/>
      <c r="B286" s="25"/>
      <c r="C286" s="62"/>
      <c r="D286" s="62"/>
      <c r="E286" s="62"/>
      <c r="F286" s="62"/>
      <c r="G286" s="62"/>
      <c r="H286" s="62"/>
      <c r="I286" s="106"/>
      <c r="J286" s="10"/>
      <c r="K286" s="34"/>
      <c r="L286" s="11"/>
      <c r="M286" s="106"/>
    </row>
    <row r="287" spans="1:13" hidden="1">
      <c r="A287" s="29"/>
      <c r="B287" s="25"/>
      <c r="C287" s="62"/>
      <c r="D287" s="62"/>
      <c r="E287" s="62"/>
      <c r="F287" s="62"/>
      <c r="G287" s="62"/>
      <c r="H287" s="62"/>
      <c r="I287" s="106"/>
      <c r="J287" s="10"/>
      <c r="K287" s="34"/>
      <c r="L287" s="11"/>
      <c r="M287" s="53"/>
    </row>
    <row r="288" spans="1:13" ht="27.75" customHeight="1">
      <c r="A288" s="110">
        <v>936</v>
      </c>
      <c r="B288" s="186" t="s">
        <v>12</v>
      </c>
      <c r="C288" s="152">
        <f t="shared" ref="C288:H288" si="22">SUM(C289:C298)</f>
        <v>0</v>
      </c>
      <c r="D288" s="152">
        <f t="shared" si="22"/>
        <v>0</v>
      </c>
      <c r="E288" s="152">
        <f t="shared" si="22"/>
        <v>927</v>
      </c>
      <c r="F288" s="152">
        <f t="shared" si="22"/>
        <v>0</v>
      </c>
      <c r="G288" s="152">
        <f t="shared" si="22"/>
        <v>0</v>
      </c>
      <c r="H288" s="152">
        <f t="shared" si="22"/>
        <v>0</v>
      </c>
      <c r="I288" s="8"/>
      <c r="J288" s="10"/>
      <c r="K288" s="34"/>
      <c r="L288" s="11"/>
      <c r="M288" s="152">
        <f>SUM(M289:M295)</f>
        <v>307</v>
      </c>
    </row>
    <row r="289" spans="1:13" ht="30.75" customHeight="1">
      <c r="A289" s="110"/>
      <c r="B289" s="186"/>
      <c r="C289" s="10"/>
      <c r="D289" s="10"/>
      <c r="E289" s="60">
        <v>307</v>
      </c>
      <c r="F289" s="10"/>
      <c r="G289" s="10"/>
      <c r="H289" s="10"/>
      <c r="I289" s="106" t="s">
        <v>194</v>
      </c>
      <c r="J289" s="10"/>
      <c r="K289" s="34"/>
      <c r="L289" s="11"/>
      <c r="M289" s="60">
        <v>307</v>
      </c>
    </row>
    <row r="290" spans="1:13" hidden="1">
      <c r="A290" s="29"/>
      <c r="B290" s="109"/>
      <c r="C290" s="60"/>
      <c r="D290" s="60"/>
      <c r="E290" s="60"/>
      <c r="F290" s="103"/>
      <c r="G290" s="103"/>
      <c r="H290" s="103"/>
      <c r="I290" s="109"/>
      <c r="J290" s="10"/>
      <c r="K290" s="34"/>
      <c r="L290" s="11"/>
      <c r="M290" s="109"/>
    </row>
    <row r="291" spans="1:13" hidden="1">
      <c r="A291" s="29"/>
      <c r="B291" s="109"/>
      <c r="C291" s="103"/>
      <c r="D291" s="103"/>
      <c r="E291" s="103"/>
      <c r="F291" s="103"/>
      <c r="G291" s="103"/>
      <c r="H291" s="103"/>
      <c r="I291" s="108"/>
      <c r="J291" s="10"/>
      <c r="K291" s="34"/>
      <c r="L291" s="11"/>
      <c r="M291" s="108"/>
    </row>
    <row r="292" spans="1:13" hidden="1" outlineLevel="3" collapsed="1">
      <c r="A292" s="29"/>
      <c r="B292" s="108"/>
      <c r="C292" s="11"/>
      <c r="D292" s="11"/>
      <c r="E292" s="11"/>
      <c r="F292" s="11"/>
      <c r="G292" s="11"/>
      <c r="H292" s="11"/>
      <c r="I292" s="108"/>
      <c r="J292" s="11"/>
      <c r="K292" s="51"/>
      <c r="L292" s="11"/>
      <c r="M292" s="108"/>
    </row>
    <row r="293" spans="1:13" hidden="1" outlineLevel="3">
      <c r="A293" s="29"/>
      <c r="B293" s="27"/>
      <c r="C293" s="11"/>
      <c r="D293" s="11"/>
      <c r="E293" s="11"/>
      <c r="F293" s="11"/>
      <c r="G293" s="11"/>
      <c r="H293" s="11"/>
      <c r="I293" s="26"/>
      <c r="J293" s="11"/>
      <c r="K293" s="51"/>
      <c r="L293" s="11"/>
      <c r="M293" s="26"/>
    </row>
    <row r="294" spans="1:13" hidden="1" outlineLevel="3">
      <c r="A294" s="29"/>
      <c r="B294" s="66"/>
      <c r="C294" s="11"/>
      <c r="D294" s="11"/>
      <c r="E294" s="11"/>
      <c r="F294" s="11"/>
      <c r="G294" s="11"/>
      <c r="H294" s="11"/>
      <c r="I294" s="26"/>
      <c r="J294" s="11"/>
      <c r="K294" s="51"/>
      <c r="L294" s="11"/>
      <c r="M294" s="26"/>
    </row>
    <row r="295" spans="1:13" hidden="1" outlineLevel="3">
      <c r="A295" s="29"/>
      <c r="B295" s="35"/>
      <c r="C295" s="11"/>
      <c r="D295" s="11"/>
      <c r="E295" s="11"/>
      <c r="F295" s="11"/>
      <c r="G295" s="11"/>
      <c r="H295" s="11"/>
      <c r="I295" s="26"/>
      <c r="J295" s="11"/>
      <c r="K295" s="51"/>
      <c r="L295" s="11"/>
      <c r="M295" s="26"/>
    </row>
    <row r="296" spans="1:13" hidden="1">
      <c r="A296" s="110"/>
      <c r="B296" s="186"/>
      <c r="C296" s="10"/>
      <c r="D296" s="10"/>
      <c r="E296" s="10"/>
      <c r="F296" s="10"/>
      <c r="G296" s="10"/>
      <c r="H296" s="10"/>
      <c r="I296" s="8"/>
      <c r="J296" s="10"/>
      <c r="K296" s="34"/>
      <c r="L296" s="11"/>
      <c r="M296" s="8"/>
    </row>
    <row r="297" spans="1:13" ht="15.75" hidden="1">
      <c r="A297" s="136"/>
      <c r="B297" s="25"/>
      <c r="C297" s="60"/>
      <c r="D297" s="36"/>
      <c r="F297" s="36"/>
      <c r="G297" s="103"/>
      <c r="H297" s="36"/>
      <c r="I297" s="108"/>
      <c r="J297" s="10"/>
      <c r="K297" s="34"/>
      <c r="L297" s="11"/>
      <c r="M297" s="108"/>
    </row>
    <row r="298" spans="1:13" ht="39.75" customHeight="1">
      <c r="A298" s="168"/>
      <c r="B298" s="108"/>
      <c r="C298" s="103"/>
      <c r="D298" s="103"/>
      <c r="E298" s="60">
        <v>620</v>
      </c>
      <c r="F298" s="103"/>
      <c r="G298" s="103"/>
      <c r="H298" s="103"/>
      <c r="I298" s="108" t="s">
        <v>195</v>
      </c>
      <c r="J298" s="10"/>
      <c r="K298" s="34"/>
      <c r="L298" s="11"/>
      <c r="M298" s="26"/>
    </row>
    <row r="299" spans="1:13" ht="41.25" customHeight="1">
      <c r="A299" s="110">
        <v>938</v>
      </c>
      <c r="B299" s="201" t="s">
        <v>13</v>
      </c>
      <c r="C299" s="61">
        <f t="shared" ref="C299:H299" si="23">SUM(C300:C307)</f>
        <v>152629.70000000001</v>
      </c>
      <c r="D299" s="61">
        <f t="shared" si="23"/>
        <v>0</v>
      </c>
      <c r="E299" s="61">
        <f t="shared" si="23"/>
        <v>20009.7</v>
      </c>
      <c r="F299" s="61">
        <f t="shared" si="23"/>
        <v>448</v>
      </c>
      <c r="G299" s="61">
        <f t="shared" si="23"/>
        <v>0</v>
      </c>
      <c r="H299" s="61">
        <f t="shared" si="23"/>
        <v>0</v>
      </c>
      <c r="I299" s="8"/>
      <c r="J299" s="10"/>
      <c r="K299" s="34"/>
      <c r="L299" s="11"/>
      <c r="M299" s="10">
        <f>SUM(M300:M307)</f>
        <v>19113.5</v>
      </c>
    </row>
    <row r="300" spans="1:13" ht="18" customHeight="1">
      <c r="A300" s="110"/>
      <c r="B300" s="166"/>
      <c r="C300" s="62">
        <v>152629.70000000001</v>
      </c>
      <c r="D300" s="62"/>
      <c r="E300" s="62">
        <v>19561.5</v>
      </c>
      <c r="F300" s="62"/>
      <c r="G300" s="157"/>
      <c r="H300" s="157"/>
      <c r="I300" s="111" t="s">
        <v>160</v>
      </c>
      <c r="J300" s="10"/>
      <c r="K300" s="34"/>
      <c r="L300" s="11" t="s">
        <v>56</v>
      </c>
      <c r="M300" s="131">
        <v>19561.5</v>
      </c>
    </row>
    <row r="301" spans="1:13" ht="26.25" customHeight="1">
      <c r="A301" s="110"/>
      <c r="B301" s="111"/>
      <c r="C301" s="155"/>
      <c r="D301" s="107"/>
      <c r="E301" s="62">
        <v>448.2</v>
      </c>
      <c r="F301" s="103"/>
      <c r="G301" s="103"/>
      <c r="H301" s="103"/>
      <c r="I301" s="105" t="s">
        <v>196</v>
      </c>
      <c r="J301" s="10"/>
      <c r="K301" s="34"/>
      <c r="L301" s="11"/>
      <c r="M301" s="131"/>
    </row>
    <row r="302" spans="1:13" ht="28.5" customHeight="1">
      <c r="A302" s="110"/>
      <c r="B302" s="166" t="s">
        <v>78</v>
      </c>
      <c r="C302" s="62"/>
      <c r="D302" s="62"/>
      <c r="E302" s="62"/>
      <c r="F302" s="62">
        <v>448</v>
      </c>
      <c r="G302" s="157"/>
      <c r="H302" s="157"/>
      <c r="I302" s="106" t="s">
        <v>130</v>
      </c>
      <c r="J302" s="10"/>
      <c r="K302" s="34"/>
      <c r="L302" s="11" t="s">
        <v>56</v>
      </c>
      <c r="M302" s="60">
        <v>-448</v>
      </c>
    </row>
    <row r="303" spans="1:13" hidden="1">
      <c r="A303" s="110"/>
      <c r="B303" s="166"/>
      <c r="C303" s="62"/>
      <c r="D303" s="62"/>
      <c r="E303" s="62"/>
      <c r="F303" s="62"/>
      <c r="G303" s="62"/>
      <c r="H303" s="62"/>
      <c r="I303" s="105"/>
      <c r="J303" s="10"/>
      <c r="K303" s="34"/>
      <c r="L303" s="11"/>
      <c r="M303" s="60"/>
    </row>
    <row r="304" spans="1:13" hidden="1">
      <c r="A304" s="110"/>
      <c r="B304" s="166"/>
      <c r="C304" s="62"/>
      <c r="D304" s="62"/>
      <c r="E304" s="62"/>
      <c r="F304" s="62"/>
      <c r="G304" s="62"/>
      <c r="H304" s="62"/>
      <c r="I304" s="105"/>
      <c r="J304" s="10"/>
      <c r="K304" s="34"/>
      <c r="L304" s="11"/>
      <c r="M304" s="60"/>
    </row>
    <row r="305" spans="1:13" hidden="1">
      <c r="A305" s="110"/>
      <c r="B305" s="111"/>
      <c r="C305" s="131"/>
      <c r="D305" s="131"/>
      <c r="E305" s="131"/>
      <c r="F305" s="60"/>
      <c r="G305" s="62"/>
      <c r="H305" s="62"/>
      <c r="I305" s="117"/>
      <c r="J305" s="10"/>
      <c r="K305" s="34"/>
      <c r="L305" s="11"/>
      <c r="M305" s="60"/>
    </row>
    <row r="306" spans="1:13" hidden="1">
      <c r="A306" s="110"/>
      <c r="B306" s="166"/>
      <c r="C306" s="62"/>
      <c r="D306" s="167"/>
      <c r="E306" s="167"/>
      <c r="F306" s="157"/>
      <c r="G306" s="157"/>
      <c r="H306" s="157"/>
      <c r="I306" s="105"/>
      <c r="J306" s="10"/>
      <c r="K306" s="34"/>
      <c r="L306" s="11"/>
      <c r="M306" s="105"/>
    </row>
    <row r="307" spans="1:13" hidden="1">
      <c r="A307" s="110"/>
      <c r="B307" s="166"/>
      <c r="C307" s="62"/>
      <c r="D307" s="167"/>
      <c r="E307" s="167"/>
      <c r="F307" s="157"/>
      <c r="G307" s="157"/>
      <c r="H307" s="157"/>
      <c r="I307" s="105"/>
      <c r="J307" s="10"/>
      <c r="K307" s="34"/>
      <c r="L307" s="11"/>
      <c r="M307" s="105"/>
    </row>
    <row r="308" spans="1:13" ht="40.5" customHeight="1">
      <c r="A308" s="110">
        <v>940</v>
      </c>
      <c r="B308" s="186" t="s">
        <v>14</v>
      </c>
      <c r="C308" s="61">
        <f>SUM(C310:C312)</f>
        <v>0</v>
      </c>
      <c r="D308" s="61">
        <f>SUM(D310:D312)</f>
        <v>0</v>
      </c>
      <c r="E308" s="61">
        <f>SUM(E309:E312)</f>
        <v>334.3</v>
      </c>
      <c r="F308" s="61">
        <f>SUM(F310:F312)</f>
        <v>0</v>
      </c>
      <c r="G308" s="61">
        <f>SUM(G310:G312)</f>
        <v>0</v>
      </c>
      <c r="H308" s="61">
        <f>SUM(H310:H312)</f>
        <v>0</v>
      </c>
      <c r="I308" s="8"/>
      <c r="J308" s="10">
        <f>SUM(J310)</f>
        <v>0</v>
      </c>
      <c r="K308" s="34">
        <f>SUM(K310)</f>
        <v>0</v>
      </c>
      <c r="L308" s="11"/>
      <c r="M308" s="191">
        <f>SUM(M309:M312)</f>
        <v>339.3</v>
      </c>
    </row>
    <row r="309" spans="1:13" ht="29.25" customHeight="1">
      <c r="A309" s="110"/>
      <c r="B309" s="186"/>
      <c r="C309" s="61"/>
      <c r="D309" s="61"/>
      <c r="E309" s="62">
        <v>104</v>
      </c>
      <c r="F309" s="61"/>
      <c r="G309" s="61"/>
      <c r="H309" s="61"/>
      <c r="I309" s="106" t="s">
        <v>194</v>
      </c>
      <c r="J309" s="10"/>
      <c r="K309" s="34"/>
      <c r="L309" s="11"/>
      <c r="M309" s="60">
        <v>109</v>
      </c>
    </row>
    <row r="310" spans="1:13" ht="42.75" customHeight="1">
      <c r="A310" s="110"/>
      <c r="B310" s="111"/>
      <c r="C310" s="167"/>
      <c r="D310" s="167"/>
      <c r="E310" s="62">
        <v>230.3</v>
      </c>
      <c r="F310" s="167"/>
      <c r="G310" s="157"/>
      <c r="H310" s="157"/>
      <c r="I310" s="104" t="s">
        <v>197</v>
      </c>
      <c r="J310" s="11"/>
      <c r="K310" s="34"/>
      <c r="L310" s="11" t="s">
        <v>56</v>
      </c>
      <c r="M310" s="131">
        <v>230.3</v>
      </c>
    </row>
    <row r="311" spans="1:13" hidden="1">
      <c r="A311" s="136"/>
      <c r="B311" s="27"/>
      <c r="C311" s="10"/>
      <c r="D311" s="10"/>
      <c r="E311" s="60"/>
      <c r="F311" s="10"/>
      <c r="G311" s="11"/>
      <c r="H311" s="11"/>
      <c r="I311" s="104"/>
      <c r="J311" s="11"/>
      <c r="K311" s="34"/>
      <c r="L311" s="11" t="s">
        <v>56</v>
      </c>
      <c r="M311" s="104"/>
    </row>
    <row r="312" spans="1:13" ht="15.75" hidden="1">
      <c r="A312" s="136"/>
      <c r="B312" s="12"/>
      <c r="C312" s="36"/>
      <c r="D312" s="36"/>
      <c r="E312" s="36"/>
      <c r="F312" s="36"/>
      <c r="G312" s="36"/>
      <c r="H312" s="36"/>
      <c r="I312" s="12"/>
      <c r="J312" s="11"/>
      <c r="K312" s="34"/>
      <c r="L312" s="11" t="s">
        <v>56</v>
      </c>
      <c r="M312" s="12"/>
    </row>
    <row r="313" spans="1:13" hidden="1">
      <c r="A313" s="136"/>
      <c r="B313" s="19"/>
      <c r="C313" s="10"/>
      <c r="D313" s="10"/>
      <c r="E313" s="10"/>
      <c r="F313" s="10"/>
      <c r="G313" s="11"/>
      <c r="H313" s="11"/>
      <c r="I313" s="218"/>
      <c r="J313" s="11"/>
      <c r="K313" s="34"/>
      <c r="L313" s="11" t="s">
        <v>56</v>
      </c>
      <c r="M313" s="57"/>
    </row>
    <row r="314" spans="1:13" ht="25.5" customHeight="1">
      <c r="A314" s="110">
        <v>941</v>
      </c>
      <c r="B314" s="186" t="s">
        <v>102</v>
      </c>
      <c r="C314" s="10">
        <f t="shared" ref="C314:H314" si="24">SUM(C315:C320)</f>
        <v>0</v>
      </c>
      <c r="D314" s="10">
        <f t="shared" si="24"/>
        <v>0</v>
      </c>
      <c r="E314" s="10">
        <f t="shared" si="24"/>
        <v>0</v>
      </c>
      <c r="F314" s="10">
        <f t="shared" si="24"/>
        <v>3590</v>
      </c>
      <c r="G314" s="10">
        <f t="shared" si="24"/>
        <v>0</v>
      </c>
      <c r="H314" s="10">
        <f t="shared" si="24"/>
        <v>0</v>
      </c>
      <c r="I314" s="217"/>
      <c r="J314" s="10">
        <f>SUM(J320:J322)</f>
        <v>0</v>
      </c>
      <c r="K314" s="34">
        <f>SUM(K320:K322)</f>
        <v>0</v>
      </c>
      <c r="L314" s="11"/>
      <c r="M314" s="10">
        <f>SUM(M315:M320)</f>
        <v>-3590</v>
      </c>
    </row>
    <row r="315" spans="1:13" ht="32.25" customHeight="1">
      <c r="A315" s="136"/>
      <c r="B315" s="116"/>
      <c r="C315" s="10"/>
      <c r="D315" s="11"/>
      <c r="E315" s="11"/>
      <c r="F315" s="60">
        <v>3590</v>
      </c>
      <c r="G315" s="11"/>
      <c r="H315" s="11"/>
      <c r="I315" s="104" t="s">
        <v>209</v>
      </c>
      <c r="J315" s="10"/>
      <c r="K315" s="34"/>
      <c r="L315" s="11" t="s">
        <v>56</v>
      </c>
      <c r="M315" s="60">
        <v>-3590</v>
      </c>
    </row>
    <row r="316" spans="1:13" hidden="1">
      <c r="A316" s="136"/>
      <c r="B316" s="171"/>
      <c r="C316" s="10"/>
      <c r="D316" s="11"/>
      <c r="E316" s="11"/>
      <c r="F316" s="11"/>
      <c r="G316" s="11"/>
      <c r="H316" s="11"/>
      <c r="I316" s="104"/>
      <c r="J316" s="10"/>
      <c r="K316" s="34"/>
      <c r="L316" s="11"/>
      <c r="M316" s="104"/>
    </row>
    <row r="317" spans="1:13" hidden="1">
      <c r="A317" s="136"/>
      <c r="B317" s="171"/>
      <c r="C317" s="10"/>
      <c r="D317" s="10"/>
      <c r="E317" s="10"/>
      <c r="F317" s="10"/>
      <c r="G317" s="11"/>
      <c r="H317" s="11"/>
      <c r="I317" s="104"/>
      <c r="J317" s="10"/>
      <c r="K317" s="34"/>
      <c r="L317" s="11"/>
      <c r="M317" s="104"/>
    </row>
    <row r="318" spans="1:13" hidden="1">
      <c r="A318" s="136"/>
      <c r="B318" s="27"/>
      <c r="C318" s="10"/>
      <c r="D318" s="11"/>
      <c r="E318" s="11"/>
      <c r="G318" s="11"/>
      <c r="H318" s="11"/>
      <c r="I318" s="104"/>
      <c r="J318" s="10"/>
      <c r="K318" s="34"/>
      <c r="L318" s="11"/>
      <c r="M318" s="104"/>
    </row>
    <row r="319" spans="1:13" hidden="1">
      <c r="A319" s="136"/>
      <c r="B319" s="116"/>
      <c r="C319" s="10"/>
      <c r="D319" s="10"/>
      <c r="E319" s="10"/>
      <c r="F319" s="10"/>
      <c r="G319" s="11"/>
      <c r="H319" s="11"/>
      <c r="I319" s="104"/>
      <c r="J319" s="10"/>
      <c r="K319" s="34"/>
      <c r="L319" s="11"/>
      <c r="M319" s="104"/>
    </row>
    <row r="320" spans="1:13" hidden="1">
      <c r="A320" s="136"/>
      <c r="B320" s="19"/>
      <c r="C320" s="10"/>
      <c r="D320" s="10"/>
      <c r="E320" s="10"/>
      <c r="F320" s="10"/>
      <c r="G320" s="11"/>
      <c r="H320" s="11"/>
      <c r="I320" s="28"/>
      <c r="J320" s="10"/>
      <c r="K320" s="34"/>
      <c r="L320" s="11"/>
      <c r="M320" s="28"/>
    </row>
    <row r="321" spans="1:13" hidden="1">
      <c r="A321" s="136"/>
      <c r="B321" s="1"/>
      <c r="C321" s="10"/>
      <c r="D321" s="10"/>
      <c r="E321" s="10"/>
      <c r="F321" s="10"/>
      <c r="G321" s="11"/>
      <c r="H321" s="11"/>
      <c r="I321" s="219"/>
      <c r="J321" s="10"/>
      <c r="K321" s="34"/>
      <c r="L321" s="11"/>
      <c r="M321" s="53"/>
    </row>
    <row r="322" spans="1:13" hidden="1">
      <c r="A322" s="136"/>
      <c r="B322" s="1"/>
      <c r="C322" s="11"/>
      <c r="D322" s="11"/>
      <c r="E322" s="10"/>
      <c r="F322" s="10"/>
      <c r="G322" s="11"/>
      <c r="H322" s="11"/>
      <c r="I322" s="8"/>
      <c r="J322" s="10"/>
      <c r="K322" s="34"/>
      <c r="L322" s="11"/>
      <c r="M322" s="8"/>
    </row>
    <row r="323" spans="1:13" ht="41.25" customHeight="1">
      <c r="A323" s="110">
        <v>942</v>
      </c>
      <c r="B323" s="186" t="s">
        <v>15</v>
      </c>
      <c r="C323" s="10">
        <f t="shared" ref="C323:H323" si="25">C324</f>
        <v>0</v>
      </c>
      <c r="D323" s="10">
        <f t="shared" si="25"/>
        <v>0</v>
      </c>
      <c r="E323" s="10">
        <f t="shared" si="25"/>
        <v>0</v>
      </c>
      <c r="F323" s="10">
        <f t="shared" si="25"/>
        <v>48</v>
      </c>
      <c r="G323" s="10">
        <f t="shared" si="25"/>
        <v>0</v>
      </c>
      <c r="H323" s="10">
        <f t="shared" si="25"/>
        <v>0</v>
      </c>
      <c r="I323" s="8"/>
      <c r="J323" s="10"/>
      <c r="K323" s="34"/>
      <c r="L323" s="11"/>
      <c r="M323" s="10">
        <f>M324</f>
        <v>-48</v>
      </c>
    </row>
    <row r="324" spans="1:13" ht="30.75" customHeight="1">
      <c r="A324" s="136"/>
      <c r="B324" s="12"/>
      <c r="C324" s="36"/>
      <c r="D324" s="36"/>
      <c r="E324" s="133"/>
      <c r="F324" s="60">
        <v>48</v>
      </c>
      <c r="G324" s="36"/>
      <c r="H324" s="133"/>
      <c r="I324" s="104" t="s">
        <v>100</v>
      </c>
      <c r="J324" s="10"/>
      <c r="K324" s="34"/>
      <c r="L324" s="11" t="s">
        <v>56</v>
      </c>
      <c r="M324" s="104">
        <v>-48</v>
      </c>
    </row>
    <row r="325" spans="1:13" ht="38.25">
      <c r="A325" s="110">
        <v>943</v>
      </c>
      <c r="B325" s="186" t="s">
        <v>28</v>
      </c>
      <c r="C325" s="10">
        <f>SUM(C327:C331)</f>
        <v>0</v>
      </c>
      <c r="D325" s="10">
        <f>SUM(D327:D331)</f>
        <v>0</v>
      </c>
      <c r="E325" s="152">
        <f>SUM(E326:E331)</f>
        <v>4110</v>
      </c>
      <c r="F325" s="10">
        <f>SUM(F327:F331)</f>
        <v>61775</v>
      </c>
      <c r="G325" s="10">
        <f>SUM(G327:G332)</f>
        <v>0</v>
      </c>
      <c r="H325" s="10">
        <f>SUM(H327:H332)</f>
        <v>0</v>
      </c>
      <c r="I325" s="8"/>
      <c r="J325" s="10">
        <f>SUM(J328)</f>
        <v>0</v>
      </c>
      <c r="K325" s="34">
        <f>SUM(K328)</f>
        <v>0</v>
      </c>
      <c r="L325" s="11"/>
      <c r="M325" s="152">
        <f>SUM(M326:M331)</f>
        <v>4110</v>
      </c>
    </row>
    <row r="326" spans="1:13" ht="39.75" customHeight="1">
      <c r="A326" s="110"/>
      <c r="B326" s="186"/>
      <c r="C326" s="10"/>
      <c r="D326" s="10"/>
      <c r="E326" s="60">
        <v>4110</v>
      </c>
      <c r="F326" s="10"/>
      <c r="G326" s="10"/>
      <c r="H326" s="10"/>
      <c r="I326" s="104" t="s">
        <v>198</v>
      </c>
      <c r="J326" s="10"/>
      <c r="K326" s="34"/>
      <c r="L326" s="11"/>
      <c r="M326" s="60">
        <v>4110</v>
      </c>
    </row>
    <row r="327" spans="1:13" ht="66.75" hidden="1" customHeight="1">
      <c r="A327" s="29"/>
      <c r="B327" s="104"/>
      <c r="C327" s="11"/>
      <c r="D327" s="60"/>
      <c r="E327" s="11"/>
      <c r="F327" s="11"/>
      <c r="G327" s="11"/>
      <c r="H327" s="11"/>
      <c r="I327" s="104"/>
      <c r="J327" s="10"/>
      <c r="K327" s="34"/>
      <c r="L327" s="11"/>
      <c r="M327" s="60"/>
    </row>
    <row r="328" spans="1:13" ht="40.5" hidden="1" customHeight="1">
      <c r="A328" s="29"/>
      <c r="B328" s="104"/>
      <c r="C328" s="11"/>
      <c r="D328" s="60"/>
      <c r="E328" s="11"/>
      <c r="F328" s="60"/>
      <c r="G328" s="11"/>
      <c r="H328" s="11"/>
      <c r="I328" s="215"/>
      <c r="J328" s="10"/>
      <c r="K328" s="51"/>
      <c r="L328" s="11"/>
      <c r="M328" s="60"/>
    </row>
    <row r="329" spans="1:13" hidden="1">
      <c r="A329" s="29"/>
      <c r="B329" s="104"/>
      <c r="C329" s="10"/>
      <c r="D329" s="10"/>
      <c r="E329" s="10"/>
      <c r="F329" s="10"/>
      <c r="G329" s="11"/>
      <c r="H329" s="11"/>
      <c r="I329" s="214"/>
      <c r="J329" s="10"/>
      <c r="K329" s="51"/>
      <c r="L329" s="11"/>
      <c r="M329" s="104"/>
    </row>
    <row r="330" spans="1:13" ht="64.5" customHeight="1">
      <c r="A330" s="107"/>
      <c r="B330" s="104" t="s">
        <v>96</v>
      </c>
      <c r="C330" s="103"/>
      <c r="D330" s="155"/>
      <c r="E330" s="103"/>
      <c r="F330" s="60">
        <f>53000+8775</f>
        <v>61775</v>
      </c>
      <c r="G330" s="168"/>
      <c r="H330" s="103"/>
      <c r="I330" s="106" t="s">
        <v>162</v>
      </c>
      <c r="J330" s="10"/>
      <c r="K330" s="51"/>
      <c r="L330" s="11"/>
      <c r="M330" s="104"/>
    </row>
    <row r="331" spans="1:13" hidden="1">
      <c r="A331" s="29"/>
      <c r="B331" s="27"/>
      <c r="C331" s="11"/>
      <c r="D331" s="11"/>
      <c r="F331" s="11"/>
      <c r="G331" s="11"/>
      <c r="H331" s="11"/>
      <c r="I331" s="104"/>
      <c r="J331" s="10"/>
      <c r="K331" s="51"/>
      <c r="L331" s="11"/>
      <c r="M331" s="104"/>
    </row>
    <row r="332" spans="1:13" hidden="1">
      <c r="A332" s="29"/>
      <c r="B332" s="104"/>
      <c r="C332" s="11"/>
      <c r="D332" s="11"/>
      <c r="E332" s="11"/>
      <c r="F332" s="11"/>
      <c r="G332" s="11"/>
      <c r="H332" s="11"/>
      <c r="I332" s="104"/>
      <c r="J332" s="10"/>
      <c r="K332" s="51"/>
      <c r="L332" s="11"/>
      <c r="M332" s="104"/>
    </row>
    <row r="333" spans="1:13" hidden="1">
      <c r="A333" s="136"/>
      <c r="B333" s="27"/>
      <c r="C333" s="10"/>
      <c r="D333" s="10"/>
      <c r="E333" s="10"/>
      <c r="F333" s="11"/>
      <c r="G333" s="10"/>
      <c r="H333" s="11"/>
      <c r="I333" s="218"/>
      <c r="J333" s="10"/>
      <c r="K333" s="51"/>
      <c r="L333" s="11" t="s">
        <v>56</v>
      </c>
      <c r="M333" s="57"/>
    </row>
    <row r="334" spans="1:13" hidden="1">
      <c r="A334" s="136"/>
      <c r="B334" s="27"/>
      <c r="C334" s="10"/>
      <c r="D334" s="10"/>
      <c r="E334" s="10"/>
      <c r="F334" s="10"/>
      <c r="G334" s="11"/>
      <c r="H334" s="11"/>
      <c r="I334" s="218"/>
      <c r="J334" s="10"/>
      <c r="K334" s="51"/>
      <c r="L334" s="11" t="s">
        <v>56</v>
      </c>
      <c r="M334" s="57"/>
    </row>
    <row r="335" spans="1:13" ht="63.75" hidden="1">
      <c r="A335" s="110">
        <v>946</v>
      </c>
      <c r="B335" s="186" t="s">
        <v>16</v>
      </c>
      <c r="C335" s="10">
        <f t="shared" ref="C335:H335" si="26">SUM(C336:C340)</f>
        <v>0</v>
      </c>
      <c r="D335" s="10">
        <f t="shared" si="26"/>
        <v>0</v>
      </c>
      <c r="E335" s="10">
        <f t="shared" si="26"/>
        <v>0</v>
      </c>
      <c r="F335" s="10">
        <f t="shared" si="26"/>
        <v>0</v>
      </c>
      <c r="G335" s="10">
        <f t="shared" si="26"/>
        <v>0</v>
      </c>
      <c r="H335" s="10">
        <f t="shared" si="26"/>
        <v>0</v>
      </c>
      <c r="I335" s="8">
        <f>G335-H335</f>
        <v>0</v>
      </c>
      <c r="J335" s="10">
        <f>SUM(J336:J340)</f>
        <v>0</v>
      </c>
      <c r="K335" s="34">
        <f>SUM(K336:K340)</f>
        <v>0</v>
      </c>
      <c r="L335" s="11"/>
      <c r="M335" s="8"/>
    </row>
    <row r="336" spans="1:13" hidden="1">
      <c r="A336" s="136"/>
      <c r="B336" s="104"/>
      <c r="C336" s="10"/>
      <c r="D336" s="10"/>
      <c r="E336" s="10"/>
      <c r="G336" s="11"/>
      <c r="H336" s="11"/>
      <c r="I336" s="104"/>
      <c r="J336" s="11"/>
      <c r="K336" s="34"/>
      <c r="L336" s="11" t="s">
        <v>56</v>
      </c>
      <c r="M336" s="104"/>
    </row>
    <row r="337" spans="1:13" ht="15" hidden="1" customHeight="1">
      <c r="A337" s="136"/>
      <c r="B337" s="19"/>
      <c r="C337" s="10"/>
      <c r="D337" s="10"/>
      <c r="E337" s="10"/>
      <c r="F337" s="10"/>
      <c r="G337" s="11"/>
      <c r="H337" s="11"/>
      <c r="I337" s="220"/>
      <c r="J337" s="11"/>
      <c r="K337" s="34"/>
      <c r="L337" s="11" t="s">
        <v>56</v>
      </c>
      <c r="M337" s="202"/>
    </row>
    <row r="338" spans="1:13" hidden="1">
      <c r="A338" s="136"/>
      <c r="B338" s="19"/>
      <c r="C338" s="10"/>
      <c r="D338" s="10"/>
      <c r="E338" s="10"/>
      <c r="F338" s="10"/>
      <c r="G338" s="11"/>
      <c r="H338" s="11"/>
      <c r="I338" s="220"/>
      <c r="J338" s="11"/>
      <c r="K338" s="34"/>
      <c r="L338" s="11"/>
      <c r="M338" s="202"/>
    </row>
    <row r="339" spans="1:13" hidden="1">
      <c r="A339" s="136"/>
      <c r="B339" s="19"/>
      <c r="C339" s="10"/>
      <c r="D339" s="10"/>
      <c r="E339" s="10"/>
      <c r="F339" s="10"/>
      <c r="G339" s="11"/>
      <c r="H339" s="11"/>
      <c r="I339" s="220"/>
      <c r="J339" s="11"/>
      <c r="K339" s="34"/>
      <c r="L339" s="11"/>
      <c r="M339" s="202"/>
    </row>
    <row r="340" spans="1:13" ht="12.75" hidden="1" customHeight="1">
      <c r="A340" s="136"/>
      <c r="B340" s="19"/>
      <c r="C340" s="10"/>
      <c r="D340" s="10"/>
      <c r="E340" s="10"/>
      <c r="F340" s="10"/>
      <c r="G340" s="11"/>
      <c r="H340" s="11"/>
      <c r="I340" s="218"/>
      <c r="J340" s="10"/>
      <c r="K340" s="51"/>
      <c r="L340" s="64" t="s">
        <v>58</v>
      </c>
      <c r="M340" s="57"/>
    </row>
    <row r="341" spans="1:13" ht="25.5" hidden="1">
      <c r="A341" s="110">
        <v>947</v>
      </c>
      <c r="B341" s="186" t="s">
        <v>17</v>
      </c>
      <c r="C341" s="10">
        <f t="shared" ref="C341:H341" si="27">C342</f>
        <v>0</v>
      </c>
      <c r="D341" s="10">
        <f t="shared" si="27"/>
        <v>0</v>
      </c>
      <c r="E341" s="10">
        <f t="shared" si="27"/>
        <v>0</v>
      </c>
      <c r="F341" s="10">
        <f t="shared" si="27"/>
        <v>0</v>
      </c>
      <c r="G341" s="10">
        <f t="shared" si="27"/>
        <v>0</v>
      </c>
      <c r="H341" s="10">
        <f t="shared" si="27"/>
        <v>0</v>
      </c>
      <c r="I341" s="8">
        <f>G341-H341</f>
        <v>0</v>
      </c>
      <c r="J341" s="10">
        <f>J343</f>
        <v>0</v>
      </c>
      <c r="K341" s="34">
        <f>K343</f>
        <v>0</v>
      </c>
      <c r="L341" s="11"/>
      <c r="M341" s="8"/>
    </row>
    <row r="342" spans="1:13" hidden="1">
      <c r="A342" s="136"/>
      <c r="B342" s="104"/>
      <c r="C342" s="10"/>
      <c r="D342" s="10"/>
      <c r="E342" s="11"/>
      <c r="G342" s="11"/>
      <c r="H342" s="11"/>
      <c r="I342" s="104"/>
      <c r="J342" s="10"/>
      <c r="K342" s="34"/>
      <c r="L342" s="11"/>
      <c r="M342" s="104"/>
    </row>
    <row r="343" spans="1:13" ht="12.75" hidden="1" customHeight="1">
      <c r="A343" s="136"/>
      <c r="B343" s="19"/>
      <c r="C343" s="10"/>
      <c r="D343" s="10"/>
      <c r="E343" s="10"/>
      <c r="F343" s="10"/>
      <c r="G343" s="11"/>
      <c r="H343" s="11"/>
      <c r="I343" s="218"/>
      <c r="J343" s="11"/>
      <c r="K343" s="34"/>
      <c r="L343" s="11" t="s">
        <v>56</v>
      </c>
      <c r="M343" s="57"/>
    </row>
    <row r="344" spans="1:13" hidden="1">
      <c r="A344" s="136"/>
      <c r="B344" s="19"/>
      <c r="C344" s="10"/>
      <c r="D344" s="10"/>
      <c r="E344" s="10"/>
      <c r="F344" s="10"/>
      <c r="G344" s="11"/>
      <c r="H344" s="11"/>
      <c r="I344" s="218"/>
      <c r="J344" s="11"/>
      <c r="K344" s="34"/>
      <c r="L344" s="53"/>
      <c r="M344" s="57"/>
    </row>
    <row r="345" spans="1:13" hidden="1">
      <c r="A345" s="136"/>
      <c r="B345" s="19"/>
      <c r="C345" s="10"/>
      <c r="D345" s="10"/>
      <c r="E345" s="10"/>
      <c r="F345" s="10"/>
      <c r="G345" s="11"/>
      <c r="H345" s="11"/>
      <c r="I345" s="218"/>
      <c r="J345" s="11"/>
      <c r="K345" s="34"/>
      <c r="L345" s="11"/>
      <c r="M345" s="57"/>
    </row>
    <row r="346" spans="1:13" ht="25.5" customHeight="1">
      <c r="A346" s="10"/>
      <c r="B346" s="115" t="s">
        <v>23</v>
      </c>
      <c r="C346" s="61">
        <f>C9+C30+C52+C82+C84+C101+C122+C129+C157+C159+C172+C178+C186+C189+C191+C194+C197+C199+C230+C234+C246+C265+C284+C288+C296+C299+C308+C314+C323+C325+C335+C341</f>
        <v>163719.30000000002</v>
      </c>
      <c r="D346" s="61">
        <f>D9+D30+D52+D82+D84+D101+D122+D129+D157+D159+D172+D178+D186+D189+D191+D194+D197+D199+D230+D234+D246+D265+D284+D288+D296+D299+D308+D314+D323+D325+D335+D341</f>
        <v>0</v>
      </c>
      <c r="E346" s="61">
        <f>E9+E30+E52+E82+E84+E101+E122+E129+E157+E159+E172+E178+E186+E189+E191+E194+E197+E199+E230+E234+E246+E265+E278+E280+E284+E288+E296+E299+E308+E314+E323+E325+E335+E341</f>
        <v>770793.04899999988</v>
      </c>
      <c r="F346" s="61">
        <f>F9+F30+F52+F82+F84+F101+F122+F129+F157+F159+F172+F178+F186+F189+F191+F194+F197+F199+F230+F234+F246+F265+F284+F288+F296+F299+F308+F314+F323+F325+F335+F341</f>
        <v>233130.28200000001</v>
      </c>
      <c r="G346" s="61">
        <f>G9+G30+G52+G82+G84+G101+G122+G129+G157+G159+G172+G178+G186+G189+G191+G194+G197+G199+G230+G234+G246+G265+G284+G288+G296+G299+G308+G314+G323+G325+G335+G341</f>
        <v>0</v>
      </c>
      <c r="H346" s="61">
        <f>H9+H30+H52+H82+H84+H101+H122+H129+H157+H159+H172+H178+H186+H189+H191+H194+H197+H199+H230+H234+H246+H265+H284+H288+H296+H299+H308+H314+H323+H325+H335+H341</f>
        <v>0</v>
      </c>
      <c r="I346" s="221"/>
      <c r="J346" s="61" t="e">
        <f>J9+J30+J52+J82+J84+J101+J122+J129+J157+J159+#REF!+J172+J178+J186+J189+J191+J194+J197+J199+J230+J234+#REF!+J265+#REF!+#REF!+#REF!+J241+J280+J284+#REF!+J288+J296+J299+J308+J314+J323+J325+J335+J341+#REF!+#REF!</f>
        <v>#REF!</v>
      </c>
      <c r="K346" s="71" t="e">
        <f>K9+K30+K52+K82+K84+K101+K122+K129+K157+K159+#REF!+K172+K178+K186+K189+K191+K194+K197+K199+K230+K234+#REF!+K265+#REF!+#REF!+#REF!+K241+K280+K284+#REF!+K288+K296+K299+K308+K314+K323+K325+K335+K341+#REF!+#REF!</f>
        <v>#REF!</v>
      </c>
      <c r="L346" s="11"/>
      <c r="M346" s="152">
        <f>M9+M30+M52+M84+M101+M122+M129+M159+M172+M178+M186+M191+M199+M234+M246+M265+M278+M280+M288+M299+M308+M314+M323+M325</f>
        <v>709672.46700000006</v>
      </c>
    </row>
    <row r="347" spans="1:13">
      <c r="A347" s="72"/>
      <c r="B347" s="3"/>
      <c r="C347" s="67"/>
      <c r="D347" s="67"/>
      <c r="E347" s="67"/>
      <c r="F347" s="67"/>
      <c r="G347" s="67"/>
      <c r="H347" s="67"/>
      <c r="I347" s="222"/>
      <c r="J347" s="67"/>
      <c r="K347" s="67"/>
      <c r="L347" s="11"/>
      <c r="M347" s="73"/>
    </row>
    <row r="348" spans="1:13" hidden="1">
      <c r="A348" s="10"/>
      <c r="B348" s="149" t="s">
        <v>24</v>
      </c>
      <c r="C348" s="150">
        <f t="shared" ref="C348:H348" si="28">C349+C353+C356+C368+C380</f>
        <v>0</v>
      </c>
      <c r="D348" s="150">
        <f t="shared" si="28"/>
        <v>0</v>
      </c>
      <c r="E348" s="150">
        <f t="shared" si="28"/>
        <v>0</v>
      </c>
      <c r="F348" s="150">
        <f t="shared" si="28"/>
        <v>0</v>
      </c>
      <c r="G348" s="150">
        <f t="shared" si="28"/>
        <v>0</v>
      </c>
      <c r="H348" s="150">
        <f t="shared" si="28"/>
        <v>0</v>
      </c>
      <c r="I348" s="221">
        <f>G348-H348</f>
        <v>0</v>
      </c>
      <c r="J348" s="150">
        <f>J349+J353+J356</f>
        <v>0</v>
      </c>
      <c r="K348" s="151">
        <f>K349+K353+K356</f>
        <v>0</v>
      </c>
      <c r="L348" s="11"/>
      <c r="M348" s="70"/>
    </row>
    <row r="349" spans="1:13" ht="33.75" hidden="1">
      <c r="A349" s="136">
        <v>905</v>
      </c>
      <c r="B349" s="1" t="s">
        <v>63</v>
      </c>
      <c r="C349" s="74">
        <f t="shared" ref="C349:H349" si="29">SUM(C350:C352)</f>
        <v>0</v>
      </c>
      <c r="D349" s="74">
        <f t="shared" si="29"/>
        <v>0</v>
      </c>
      <c r="E349" s="74">
        <f t="shared" si="29"/>
        <v>0</v>
      </c>
      <c r="F349" s="74">
        <f t="shared" si="29"/>
        <v>0</v>
      </c>
      <c r="G349" s="74">
        <f t="shared" si="29"/>
        <v>0</v>
      </c>
      <c r="H349" s="74">
        <f t="shared" si="29"/>
        <v>0</v>
      </c>
      <c r="I349" s="217"/>
      <c r="J349" s="74">
        <f>SUM(J350:J352)</f>
        <v>0</v>
      </c>
      <c r="K349" s="75">
        <f>SUM(K350:K352)</f>
        <v>0</v>
      </c>
      <c r="L349" s="11"/>
      <c r="M349" s="47"/>
    </row>
    <row r="350" spans="1:13" hidden="1">
      <c r="A350" s="112"/>
      <c r="B350" s="233"/>
      <c r="C350" s="103"/>
      <c r="D350" s="103"/>
      <c r="E350" s="103"/>
      <c r="F350" s="103"/>
      <c r="G350" s="103"/>
      <c r="H350" s="103"/>
      <c r="I350" s="104"/>
      <c r="J350" s="77"/>
      <c r="K350" s="78"/>
      <c r="L350" s="11" t="s">
        <v>56</v>
      </c>
      <c r="M350" s="104"/>
    </row>
    <row r="351" spans="1:13" hidden="1">
      <c r="A351" s="112"/>
      <c r="B351" s="234"/>
      <c r="C351" s="203"/>
      <c r="D351" s="203"/>
      <c r="E351" s="113"/>
      <c r="F351" s="113"/>
      <c r="G351" s="103"/>
      <c r="H351" s="103"/>
      <c r="I351" s="105"/>
      <c r="J351" s="77"/>
      <c r="K351" s="78"/>
      <c r="L351" s="11"/>
      <c r="M351" s="105"/>
    </row>
    <row r="352" spans="1:13" hidden="1">
      <c r="A352" s="79"/>
      <c r="B352" s="76"/>
      <c r="C352" s="62"/>
      <c r="D352" s="62"/>
      <c r="E352" s="11"/>
      <c r="F352" s="11"/>
      <c r="G352" s="77"/>
      <c r="H352" s="54"/>
      <c r="I352" s="218"/>
      <c r="J352" s="204"/>
      <c r="K352" s="51"/>
      <c r="L352" s="11" t="s">
        <v>56</v>
      </c>
      <c r="M352" s="57"/>
    </row>
    <row r="353" spans="1:13" ht="33.75" hidden="1">
      <c r="A353" s="136">
        <v>908</v>
      </c>
      <c r="B353" s="4" t="s">
        <v>7</v>
      </c>
      <c r="C353" s="152">
        <f t="shared" ref="C353:H353" si="30">SUM(C354:C355)</f>
        <v>0</v>
      </c>
      <c r="D353" s="152">
        <f t="shared" si="30"/>
        <v>0</v>
      </c>
      <c r="E353" s="152">
        <f t="shared" si="30"/>
        <v>0</v>
      </c>
      <c r="F353" s="152">
        <f t="shared" si="30"/>
        <v>0</v>
      </c>
      <c r="G353" s="152">
        <f t="shared" si="30"/>
        <v>0</v>
      </c>
      <c r="H353" s="152">
        <f t="shared" si="30"/>
        <v>0</v>
      </c>
      <c r="I353" s="217"/>
      <c r="J353" s="10">
        <f>SUM(J354)</f>
        <v>0</v>
      </c>
      <c r="K353" s="34">
        <f>SUM(K354)</f>
        <v>0</v>
      </c>
      <c r="L353" s="11"/>
      <c r="M353" s="47"/>
    </row>
    <row r="354" spans="1:13" hidden="1">
      <c r="A354" s="136"/>
      <c r="B354" s="80"/>
      <c r="C354" s="11"/>
      <c r="D354" s="11"/>
      <c r="E354" s="11"/>
      <c r="F354" s="11"/>
      <c r="G354" s="60"/>
      <c r="H354" s="60"/>
      <c r="I354" s="80"/>
      <c r="J354" s="11"/>
      <c r="K354" s="51"/>
      <c r="L354" s="11" t="s">
        <v>56</v>
      </c>
      <c r="M354" s="80"/>
    </row>
    <row r="355" spans="1:13" hidden="1">
      <c r="A355" s="136"/>
      <c r="B355" s="80"/>
      <c r="C355" s="11"/>
      <c r="D355" s="11"/>
      <c r="E355" s="11"/>
      <c r="F355" s="11"/>
      <c r="G355" s="60"/>
      <c r="H355" s="60"/>
      <c r="I355" s="80"/>
      <c r="J355" s="11"/>
      <c r="K355" s="51"/>
      <c r="L355" s="11" t="s">
        <v>56</v>
      </c>
      <c r="M355" s="80"/>
    </row>
    <row r="356" spans="1:13" hidden="1">
      <c r="A356" s="136">
        <v>924</v>
      </c>
      <c r="B356" s="4" t="s">
        <v>10</v>
      </c>
      <c r="C356" s="10">
        <f t="shared" ref="C356:H356" si="31">SUM(C357:C367)</f>
        <v>0</v>
      </c>
      <c r="D356" s="10">
        <f t="shared" si="31"/>
        <v>0</v>
      </c>
      <c r="E356" s="10">
        <f t="shared" si="31"/>
        <v>0</v>
      </c>
      <c r="F356" s="10">
        <f t="shared" si="31"/>
        <v>0</v>
      </c>
      <c r="G356" s="10">
        <f t="shared" si="31"/>
        <v>0</v>
      </c>
      <c r="H356" s="10">
        <f t="shared" si="31"/>
        <v>0</v>
      </c>
      <c r="I356" s="217"/>
      <c r="J356" s="10">
        <f>SUM(J365:J382)</f>
        <v>0</v>
      </c>
      <c r="K356" s="34">
        <f>SUM(K365:K382)</f>
        <v>0</v>
      </c>
      <c r="L356" s="11"/>
      <c r="M356" s="47"/>
    </row>
    <row r="357" spans="1:13" hidden="1">
      <c r="A357" s="136"/>
      <c r="B357" s="101"/>
      <c r="C357" s="11"/>
      <c r="D357" s="11"/>
      <c r="E357" s="11"/>
      <c r="F357" s="11"/>
      <c r="G357" s="11"/>
      <c r="H357" s="11"/>
      <c r="I357" s="80"/>
      <c r="J357" s="10"/>
      <c r="K357" s="34"/>
      <c r="L357" s="11" t="s">
        <v>56</v>
      </c>
      <c r="M357" s="80"/>
    </row>
    <row r="358" spans="1:13" hidden="1">
      <c r="A358" s="136"/>
      <c r="B358" s="101"/>
      <c r="C358" s="11"/>
      <c r="D358" s="11"/>
      <c r="E358" s="11"/>
      <c r="F358" s="11"/>
      <c r="G358" s="11"/>
      <c r="H358" s="11"/>
      <c r="I358" s="80"/>
      <c r="J358" s="10"/>
      <c r="K358" s="34"/>
      <c r="L358" s="11" t="s">
        <v>56</v>
      </c>
      <c r="M358" s="80"/>
    </row>
    <row r="359" spans="1:13" ht="15.75" hidden="1">
      <c r="A359" s="81"/>
      <c r="B359" s="80"/>
      <c r="C359" s="82"/>
      <c r="D359" s="82"/>
      <c r="E359" s="82"/>
      <c r="F359" s="82"/>
      <c r="G359" s="11"/>
      <c r="H359" s="82"/>
      <c r="I359" s="80"/>
      <c r="J359" s="10"/>
      <c r="K359" s="34"/>
      <c r="L359" s="11" t="s">
        <v>56</v>
      </c>
      <c r="M359" s="80"/>
    </row>
    <row r="360" spans="1:13" hidden="1">
      <c r="A360" s="136"/>
      <c r="B360" s="80"/>
      <c r="C360" s="11"/>
      <c r="D360" s="11"/>
      <c r="E360" s="11"/>
      <c r="F360" s="11"/>
      <c r="G360" s="11"/>
      <c r="H360" s="11"/>
      <c r="I360" s="80"/>
      <c r="J360" s="10"/>
      <c r="K360" s="34"/>
      <c r="L360" s="11" t="s">
        <v>56</v>
      </c>
      <c r="M360" s="80"/>
    </row>
    <row r="361" spans="1:13" ht="15.75" hidden="1">
      <c r="A361" s="81"/>
      <c r="B361" s="80"/>
      <c r="C361" s="82"/>
      <c r="D361" s="82"/>
      <c r="E361" s="82"/>
      <c r="F361" s="82"/>
      <c r="G361" s="11"/>
      <c r="H361" s="82"/>
      <c r="I361" s="80"/>
      <c r="J361" s="10"/>
      <c r="K361" s="34"/>
      <c r="L361" s="11" t="s">
        <v>56</v>
      </c>
      <c r="M361" s="80"/>
    </row>
    <row r="362" spans="1:13" ht="15.75" hidden="1">
      <c r="A362" s="81"/>
      <c r="B362" s="56"/>
      <c r="C362" s="82"/>
      <c r="D362" s="11"/>
      <c r="E362" s="26"/>
      <c r="F362" s="82"/>
      <c r="G362" s="11"/>
      <c r="H362" s="82"/>
      <c r="I362" s="56"/>
      <c r="J362" s="10"/>
      <c r="K362" s="34"/>
      <c r="L362" s="11"/>
      <c r="M362" s="56"/>
    </row>
    <row r="363" spans="1:13" ht="15.75" hidden="1">
      <c r="A363" s="81"/>
      <c r="B363" s="80"/>
      <c r="C363" s="11"/>
      <c r="D363" s="11"/>
      <c r="E363" s="82"/>
      <c r="F363" s="82"/>
      <c r="G363" s="11"/>
      <c r="H363" s="82"/>
      <c r="I363" s="80"/>
      <c r="J363" s="10"/>
      <c r="K363" s="34"/>
      <c r="L363" s="11" t="s">
        <v>56</v>
      </c>
      <c r="M363" s="80"/>
    </row>
    <row r="364" spans="1:13" ht="15.75" hidden="1">
      <c r="A364" s="81"/>
      <c r="B364" s="80"/>
      <c r="C364" s="11"/>
      <c r="D364" s="82"/>
      <c r="E364" s="82"/>
      <c r="F364" s="82"/>
      <c r="G364" s="11"/>
      <c r="H364" s="82"/>
      <c r="I364" s="80"/>
      <c r="J364" s="10"/>
      <c r="K364" s="34"/>
      <c r="L364" s="11" t="s">
        <v>56</v>
      </c>
      <c r="M364" s="80"/>
    </row>
    <row r="365" spans="1:13" hidden="1">
      <c r="A365" s="83"/>
      <c r="B365" s="68"/>
      <c r="C365" s="69"/>
      <c r="D365" s="69"/>
      <c r="E365" s="69"/>
      <c r="F365" s="69"/>
      <c r="G365" s="69"/>
      <c r="H365" s="11"/>
      <c r="I365" s="33"/>
      <c r="J365" s="69"/>
      <c r="K365" s="84"/>
      <c r="L365" s="11" t="s">
        <v>56</v>
      </c>
      <c r="M365" s="33"/>
    </row>
    <row r="366" spans="1:13" hidden="1">
      <c r="A366" s="83"/>
      <c r="B366" s="68"/>
      <c r="C366" s="69"/>
      <c r="D366" s="205"/>
      <c r="E366" s="69"/>
      <c r="F366" s="69"/>
      <c r="G366" s="69"/>
      <c r="H366" s="11"/>
      <c r="I366" s="33"/>
      <c r="J366" s="69"/>
      <c r="K366" s="84"/>
      <c r="L366" s="11" t="s">
        <v>56</v>
      </c>
      <c r="M366" s="33"/>
    </row>
    <row r="367" spans="1:13" hidden="1">
      <c r="A367" s="83"/>
      <c r="B367" s="68"/>
      <c r="C367" s="69"/>
      <c r="D367" s="69"/>
      <c r="E367" s="69"/>
      <c r="F367" s="69"/>
      <c r="G367" s="69"/>
      <c r="H367" s="11"/>
      <c r="I367" s="33"/>
      <c r="J367" s="69"/>
      <c r="K367" s="84"/>
      <c r="L367" s="11" t="s">
        <v>56</v>
      </c>
      <c r="M367" s="33"/>
    </row>
    <row r="368" spans="1:13" ht="22.5" hidden="1">
      <c r="A368" s="136">
        <v>927</v>
      </c>
      <c r="B368" s="4" t="s">
        <v>36</v>
      </c>
      <c r="C368" s="10">
        <f t="shared" ref="C368:H368" si="32">SUM(C369:C379)</f>
        <v>0</v>
      </c>
      <c r="D368" s="10">
        <f t="shared" si="32"/>
        <v>0</v>
      </c>
      <c r="E368" s="10">
        <f t="shared" si="32"/>
        <v>0</v>
      </c>
      <c r="F368" s="10">
        <f t="shared" si="32"/>
        <v>0</v>
      </c>
      <c r="G368" s="10">
        <f t="shared" si="32"/>
        <v>0</v>
      </c>
      <c r="H368" s="10">
        <f t="shared" si="32"/>
        <v>0</v>
      </c>
      <c r="I368" s="85"/>
      <c r="J368" s="69"/>
      <c r="K368" s="84"/>
      <c r="L368" s="11"/>
      <c r="M368" s="85"/>
    </row>
    <row r="369" spans="1:13" hidden="1">
      <c r="A369" s="83"/>
      <c r="B369" s="102"/>
      <c r="C369" s="69"/>
      <c r="D369" s="69"/>
      <c r="E369" s="69"/>
      <c r="F369" s="69"/>
      <c r="G369" s="69"/>
      <c r="H369" s="11"/>
      <c r="I369" s="33"/>
      <c r="J369" s="69"/>
      <c r="K369" s="84"/>
      <c r="L369" s="11" t="s">
        <v>56</v>
      </c>
      <c r="M369" s="33"/>
    </row>
    <row r="370" spans="1:13" hidden="1">
      <c r="A370" s="83"/>
      <c r="B370" s="102"/>
      <c r="C370" s="69"/>
      <c r="D370" s="69"/>
      <c r="E370" s="69"/>
      <c r="F370" s="69"/>
      <c r="G370" s="69"/>
      <c r="H370" s="11"/>
      <c r="I370" s="33"/>
      <c r="J370" s="69"/>
      <c r="K370" s="84"/>
      <c r="L370" s="11" t="s">
        <v>56</v>
      </c>
      <c r="M370" s="33"/>
    </row>
    <row r="371" spans="1:13" hidden="1">
      <c r="A371" s="83"/>
      <c r="B371" s="102"/>
      <c r="C371" s="69"/>
      <c r="D371" s="69"/>
      <c r="E371" s="69"/>
      <c r="F371" s="69"/>
      <c r="G371" s="69"/>
      <c r="H371" s="11"/>
      <c r="I371" s="95"/>
      <c r="J371" s="69"/>
      <c r="K371" s="84"/>
      <c r="L371" s="11" t="s">
        <v>56</v>
      </c>
      <c r="M371" s="95"/>
    </row>
    <row r="372" spans="1:13" hidden="1">
      <c r="A372" s="83"/>
      <c r="B372" s="102"/>
      <c r="C372" s="69"/>
      <c r="D372" s="69"/>
      <c r="E372" s="69"/>
      <c r="F372" s="69"/>
      <c r="G372" s="69"/>
      <c r="H372" s="11"/>
      <c r="I372" s="33"/>
      <c r="J372" s="69"/>
      <c r="K372" s="84"/>
      <c r="L372" s="11" t="s">
        <v>56</v>
      </c>
      <c r="M372" s="33"/>
    </row>
    <row r="373" spans="1:13" hidden="1">
      <c r="A373" s="83"/>
      <c r="B373" s="68"/>
      <c r="C373" s="69"/>
      <c r="D373" s="69"/>
      <c r="E373" s="69"/>
      <c r="F373" s="69"/>
      <c r="G373" s="69"/>
      <c r="H373" s="11"/>
      <c r="I373" s="26"/>
      <c r="J373" s="69"/>
      <c r="K373" s="84"/>
      <c r="L373" s="11"/>
      <c r="M373" s="26"/>
    </row>
    <row r="374" spans="1:13" hidden="1">
      <c r="A374" s="83"/>
      <c r="B374" s="102"/>
      <c r="C374" s="69"/>
      <c r="D374" s="69"/>
      <c r="E374" s="69"/>
      <c r="F374" s="69"/>
      <c r="G374" s="69"/>
      <c r="H374" s="11"/>
      <c r="I374" s="33"/>
      <c r="J374" s="69"/>
      <c r="K374" s="84"/>
      <c r="L374" s="11" t="s">
        <v>56</v>
      </c>
      <c r="M374" s="33"/>
    </row>
    <row r="375" spans="1:13" hidden="1">
      <c r="A375" s="83"/>
      <c r="B375" s="102"/>
      <c r="C375" s="69"/>
      <c r="D375" s="69"/>
      <c r="E375" s="69"/>
      <c r="F375" s="69"/>
      <c r="G375" s="69"/>
      <c r="H375" s="11"/>
      <c r="I375" s="33"/>
      <c r="J375" s="69"/>
      <c r="K375" s="84"/>
      <c r="L375" s="11" t="s">
        <v>56</v>
      </c>
      <c r="M375" s="33"/>
    </row>
    <row r="376" spans="1:13" hidden="1">
      <c r="A376" s="83"/>
      <c r="B376" s="68"/>
      <c r="C376" s="69"/>
      <c r="D376" s="69"/>
      <c r="E376" s="69"/>
      <c r="F376" s="69"/>
      <c r="G376" s="69"/>
      <c r="H376" s="11"/>
      <c r="I376" s="33"/>
      <c r="J376" s="69"/>
      <c r="K376" s="84"/>
      <c r="L376" s="11" t="s">
        <v>56</v>
      </c>
      <c r="M376" s="33"/>
    </row>
    <row r="377" spans="1:13" ht="12.75" hidden="1" customHeight="1">
      <c r="A377" s="83"/>
      <c r="B377" s="68"/>
      <c r="C377" s="69"/>
      <c r="D377" s="69"/>
      <c r="E377" s="69"/>
      <c r="F377" s="69"/>
      <c r="G377" s="69"/>
      <c r="H377" s="11"/>
      <c r="I377" s="33"/>
      <c r="J377" s="69"/>
      <c r="K377" s="84"/>
      <c r="L377" s="53" t="s">
        <v>65</v>
      </c>
      <c r="M377" s="33"/>
    </row>
    <row r="378" spans="1:13" hidden="1">
      <c r="A378" s="83"/>
      <c r="B378" s="68"/>
      <c r="C378" s="69"/>
      <c r="D378" s="69"/>
      <c r="E378" s="69"/>
      <c r="F378" s="69"/>
      <c r="G378" s="69"/>
      <c r="H378" s="11"/>
      <c r="I378" s="33"/>
      <c r="J378" s="69"/>
      <c r="K378" s="84"/>
      <c r="L378" s="11"/>
      <c r="M378" s="33"/>
    </row>
    <row r="379" spans="1:13" hidden="1">
      <c r="A379" s="83"/>
      <c r="B379" s="68"/>
      <c r="C379" s="69"/>
      <c r="D379" s="69"/>
      <c r="E379" s="69"/>
      <c r="F379" s="69"/>
      <c r="G379" s="69"/>
      <c r="H379" s="11"/>
      <c r="I379" s="33"/>
      <c r="J379" s="69"/>
      <c r="K379" s="84"/>
      <c r="L379" s="11"/>
      <c r="M379" s="33"/>
    </row>
    <row r="380" spans="1:13" ht="22.5" hidden="1">
      <c r="A380" s="83">
        <v>938</v>
      </c>
      <c r="B380" s="4" t="s">
        <v>13</v>
      </c>
      <c r="C380" s="83">
        <f t="shared" ref="C380:H380" si="33">SUM(C381:C382)</f>
        <v>0</v>
      </c>
      <c r="D380" s="83">
        <f t="shared" si="33"/>
        <v>0</v>
      </c>
      <c r="E380" s="83">
        <f t="shared" si="33"/>
        <v>0</v>
      </c>
      <c r="F380" s="83">
        <f t="shared" si="33"/>
        <v>0</v>
      </c>
      <c r="G380" s="83">
        <f t="shared" si="33"/>
        <v>0</v>
      </c>
      <c r="H380" s="83">
        <f t="shared" si="33"/>
        <v>0</v>
      </c>
      <c r="I380" s="7"/>
      <c r="J380" s="69"/>
      <c r="K380" s="84"/>
      <c r="L380" s="11"/>
      <c r="M380" s="7"/>
    </row>
    <row r="381" spans="1:13" hidden="1">
      <c r="A381" s="83"/>
      <c r="B381" s="68"/>
      <c r="C381" s="69"/>
      <c r="D381" s="69"/>
      <c r="E381" s="69"/>
      <c r="F381" s="69"/>
      <c r="G381" s="69"/>
      <c r="H381" s="11"/>
      <c r="I381" s="7"/>
      <c r="J381" s="69"/>
      <c r="K381" s="84"/>
      <c r="L381" s="11" t="s">
        <v>56</v>
      </c>
      <c r="M381" s="7"/>
    </row>
    <row r="382" spans="1:13" hidden="1">
      <c r="A382" s="83"/>
      <c r="B382" s="68"/>
      <c r="C382" s="69"/>
      <c r="D382" s="69"/>
      <c r="E382" s="69"/>
      <c r="F382" s="69"/>
      <c r="G382" s="69"/>
      <c r="H382" s="11"/>
      <c r="I382" s="218"/>
      <c r="J382" s="69"/>
      <c r="K382" s="84"/>
      <c r="L382" s="11"/>
      <c r="M382" s="57"/>
    </row>
    <row r="383" spans="1:13" hidden="1">
      <c r="A383" s="83"/>
      <c r="B383" s="5" t="s">
        <v>25</v>
      </c>
      <c r="C383" s="61">
        <f t="shared" ref="C383:H383" si="34">C346+C348</f>
        <v>163719.30000000002</v>
      </c>
      <c r="D383" s="61">
        <f t="shared" si="34"/>
        <v>0</v>
      </c>
      <c r="E383" s="61">
        <f t="shared" si="34"/>
        <v>770793.04899999988</v>
      </c>
      <c r="F383" s="61">
        <f t="shared" si="34"/>
        <v>233130.28200000001</v>
      </c>
      <c r="G383" s="61">
        <f t="shared" si="34"/>
        <v>0</v>
      </c>
      <c r="H383" s="61">
        <f t="shared" si="34"/>
        <v>0</v>
      </c>
      <c r="I383" s="223">
        <f>G383-H383</f>
        <v>0</v>
      </c>
      <c r="J383" s="61" t="e">
        <f>SUM(J346+J348)</f>
        <v>#REF!</v>
      </c>
      <c r="K383" s="71" t="e">
        <f>SUM(K346+K348)</f>
        <v>#REF!</v>
      </c>
      <c r="L383" s="11"/>
      <c r="M383" s="86"/>
    </row>
    <row r="384" spans="1:13" hidden="1">
      <c r="A384" s="10"/>
      <c r="B384" s="87"/>
      <c r="C384" s="11"/>
      <c r="D384" s="11"/>
      <c r="E384" s="11"/>
      <c r="F384" s="11"/>
      <c r="G384" s="11"/>
      <c r="H384" s="62"/>
      <c r="I384" s="217"/>
      <c r="J384" s="62"/>
      <c r="K384" s="51"/>
      <c r="L384" s="11"/>
      <c r="M384" s="47"/>
    </row>
    <row r="385" spans="1:13" ht="69.75" hidden="1" customHeight="1" collapsed="1">
      <c r="A385" s="229" t="s">
        <v>0</v>
      </c>
      <c r="B385" s="230"/>
      <c r="C385" s="61">
        <f t="shared" ref="C385:H385" si="35">SUM(C386:C402)</f>
        <v>0</v>
      </c>
      <c r="D385" s="61">
        <f t="shared" si="35"/>
        <v>0</v>
      </c>
      <c r="E385" s="61">
        <f t="shared" si="35"/>
        <v>9949</v>
      </c>
      <c r="F385" s="61">
        <f t="shared" si="35"/>
        <v>9244</v>
      </c>
      <c r="G385" s="61">
        <f t="shared" si="35"/>
        <v>250</v>
      </c>
      <c r="H385" s="61">
        <f t="shared" si="35"/>
        <v>250</v>
      </c>
      <c r="I385" s="217"/>
      <c r="J385" s="61">
        <f>SUM(J386:J390)</f>
        <v>0</v>
      </c>
      <c r="K385" s="71"/>
      <c r="L385" s="11"/>
      <c r="M385" s="47"/>
    </row>
    <row r="386" spans="1:13" ht="22.5" hidden="1">
      <c r="A386" s="6">
        <v>901</v>
      </c>
      <c r="B386" s="4" t="s">
        <v>2</v>
      </c>
      <c r="C386" s="163"/>
      <c r="D386" s="36"/>
      <c r="E386" s="36">
        <v>1369</v>
      </c>
      <c r="F386" s="36"/>
      <c r="G386" s="36"/>
      <c r="H386" s="36"/>
      <c r="I386" s="114" t="s">
        <v>90</v>
      </c>
      <c r="J386" s="11"/>
      <c r="K386" s="51"/>
      <c r="L386" s="11"/>
      <c r="M386" s="202"/>
    </row>
    <row r="387" spans="1:13" ht="15.75" hidden="1" customHeight="1">
      <c r="A387" s="6">
        <v>902</v>
      </c>
      <c r="B387" s="4" t="s">
        <v>3</v>
      </c>
      <c r="C387" s="206"/>
      <c r="D387" s="206"/>
      <c r="E387" s="60">
        <v>900</v>
      </c>
      <c r="F387" s="206"/>
      <c r="G387" s="130"/>
      <c r="H387" s="130"/>
      <c r="I387" s="114" t="s">
        <v>90</v>
      </c>
      <c r="J387" s="88"/>
      <c r="K387" s="89"/>
      <c r="L387" s="11"/>
      <c r="M387" s="114"/>
    </row>
    <row r="388" spans="1:13" ht="33" hidden="1" customHeight="1">
      <c r="A388" s="6">
        <v>903</v>
      </c>
      <c r="B388" s="4" t="s">
        <v>4</v>
      </c>
      <c r="C388" s="206"/>
      <c r="D388" s="206"/>
      <c r="E388" s="60">
        <v>1300</v>
      </c>
      <c r="F388" s="130"/>
      <c r="G388" s="134">
        <v>250</v>
      </c>
      <c r="H388" s="134">
        <v>250</v>
      </c>
      <c r="I388" s="114" t="s">
        <v>129</v>
      </c>
      <c r="J388" s="88"/>
      <c r="K388" s="89"/>
      <c r="L388" s="11"/>
      <c r="M388" s="114"/>
    </row>
    <row r="389" spans="1:13" ht="33.75" hidden="1">
      <c r="A389" s="136">
        <v>905</v>
      </c>
      <c r="B389" s="1" t="s">
        <v>63</v>
      </c>
      <c r="C389" s="103"/>
      <c r="D389" s="103"/>
      <c r="E389" s="60"/>
      <c r="F389" s="60">
        <v>8000</v>
      </c>
      <c r="G389" s="103"/>
      <c r="H389" s="103"/>
      <c r="I389" s="114" t="s">
        <v>116</v>
      </c>
      <c r="J389" s="11">
        <v>0</v>
      </c>
      <c r="K389" s="51"/>
      <c r="L389" s="11"/>
      <c r="M389" s="114"/>
    </row>
    <row r="390" spans="1:13" ht="22.5" hidden="1">
      <c r="A390" s="6">
        <v>909</v>
      </c>
      <c r="B390" s="4" t="s">
        <v>8</v>
      </c>
      <c r="C390" s="36"/>
      <c r="D390" s="36"/>
      <c r="E390" s="60">
        <v>6380</v>
      </c>
      <c r="F390" s="60"/>
      <c r="G390" s="36"/>
      <c r="H390" s="36"/>
      <c r="I390" s="104" t="s">
        <v>93</v>
      </c>
      <c r="J390" s="11"/>
      <c r="K390" s="51"/>
      <c r="L390" s="11"/>
      <c r="M390" s="104"/>
    </row>
    <row r="391" spans="1:13" ht="27" hidden="1" customHeight="1">
      <c r="A391" s="6">
        <v>910</v>
      </c>
      <c r="B391" s="4" t="s">
        <v>71</v>
      </c>
      <c r="C391" s="36"/>
      <c r="D391" s="36"/>
      <c r="E391" s="36"/>
      <c r="F391" s="60"/>
      <c r="G391" s="36"/>
      <c r="H391" s="36"/>
      <c r="I391" s="114"/>
      <c r="J391" s="11"/>
      <c r="K391" s="51"/>
      <c r="L391" s="11"/>
      <c r="M391" s="114"/>
    </row>
    <row r="392" spans="1:13" ht="15.75" hidden="1" customHeight="1">
      <c r="A392" s="6">
        <v>913</v>
      </c>
      <c r="B392" s="19" t="s">
        <v>26</v>
      </c>
      <c r="C392" s="11"/>
      <c r="D392" s="11"/>
      <c r="E392" s="11"/>
      <c r="F392" s="60"/>
      <c r="G392" s="11"/>
      <c r="H392" s="11"/>
      <c r="I392" s="114"/>
      <c r="J392" s="11"/>
      <c r="K392" s="51"/>
      <c r="L392" s="11" t="s">
        <v>56</v>
      </c>
      <c r="M392" s="114"/>
    </row>
    <row r="393" spans="1:13" ht="15.75" hidden="1" customHeight="1">
      <c r="A393" s="235">
        <v>920</v>
      </c>
      <c r="B393" s="231" t="s">
        <v>74</v>
      </c>
      <c r="C393" s="11"/>
      <c r="D393" s="11"/>
      <c r="E393" s="11"/>
      <c r="F393" s="60"/>
      <c r="G393" s="11"/>
      <c r="H393" s="11"/>
      <c r="I393" s="114"/>
      <c r="J393" s="11"/>
      <c r="K393" s="51"/>
      <c r="L393" s="11"/>
      <c r="M393" s="114"/>
    </row>
    <row r="394" spans="1:13" ht="15.75" hidden="1" customHeight="1">
      <c r="A394" s="236"/>
      <c r="B394" s="232"/>
      <c r="C394" s="11"/>
      <c r="D394" s="11"/>
      <c r="E394" s="11"/>
      <c r="F394" s="60"/>
      <c r="G394" s="11"/>
      <c r="H394" s="11"/>
      <c r="I394" s="114"/>
      <c r="J394" s="11"/>
      <c r="K394" s="51"/>
      <c r="L394" s="11"/>
      <c r="M394" s="114"/>
    </row>
    <row r="395" spans="1:13" ht="27" hidden="1" customHeight="1">
      <c r="A395" s="136">
        <v>923</v>
      </c>
      <c r="B395" s="1" t="s">
        <v>48</v>
      </c>
      <c r="C395" s="207"/>
      <c r="D395" s="207"/>
      <c r="E395" s="207"/>
      <c r="F395" s="60"/>
      <c r="G395" s="207"/>
      <c r="H395" s="207"/>
      <c r="I395" s="220"/>
      <c r="J395" s="11"/>
      <c r="K395" s="51"/>
      <c r="L395" s="11"/>
      <c r="M395" s="202"/>
    </row>
    <row r="396" spans="1:13" ht="15.75" hidden="1" customHeight="1">
      <c r="A396" s="6">
        <v>913</v>
      </c>
      <c r="B396" s="19" t="s">
        <v>26</v>
      </c>
      <c r="C396" s="11"/>
      <c r="D396" s="11"/>
      <c r="E396" s="103"/>
      <c r="F396" s="60"/>
      <c r="G396" s="11"/>
      <c r="H396" s="11"/>
      <c r="I396" s="220"/>
      <c r="J396" s="11"/>
      <c r="K396" s="51"/>
      <c r="L396" s="11"/>
      <c r="M396" s="202"/>
    </row>
    <row r="397" spans="1:13" ht="15.75" hidden="1" customHeight="1">
      <c r="A397" s="6">
        <v>936</v>
      </c>
      <c r="B397" s="119" t="s">
        <v>50</v>
      </c>
      <c r="C397" s="103"/>
      <c r="D397" s="103"/>
      <c r="E397" s="103"/>
      <c r="F397" s="60"/>
      <c r="G397" s="103"/>
      <c r="H397" s="103"/>
      <c r="I397" s="104"/>
      <c r="L397" s="11"/>
      <c r="M397" s="104"/>
    </row>
    <row r="398" spans="1:13" ht="24" hidden="1" customHeight="1">
      <c r="A398" s="136">
        <v>938</v>
      </c>
      <c r="B398" s="32" t="s">
        <v>72</v>
      </c>
      <c r="C398" s="11"/>
      <c r="D398" s="11"/>
      <c r="E398" s="11"/>
      <c r="F398" s="60"/>
      <c r="G398" s="11"/>
      <c r="H398" s="11"/>
      <c r="I398" s="104"/>
      <c r="L398" s="11"/>
      <c r="M398" s="104"/>
    </row>
    <row r="399" spans="1:13" ht="24" hidden="1" customHeight="1">
      <c r="A399" s="136">
        <v>940</v>
      </c>
      <c r="B399" s="32" t="s">
        <v>14</v>
      </c>
      <c r="C399" s="11"/>
      <c r="D399" s="11"/>
      <c r="E399" s="11"/>
      <c r="F399" s="60">
        <v>1244</v>
      </c>
      <c r="G399" s="11"/>
      <c r="H399" s="11"/>
      <c r="I399" s="104" t="s">
        <v>79</v>
      </c>
      <c r="L399" s="11"/>
      <c r="M399" s="60"/>
    </row>
    <row r="400" spans="1:13" ht="33.75" hidden="1">
      <c r="A400" s="136">
        <v>941</v>
      </c>
      <c r="B400" s="1" t="s">
        <v>42</v>
      </c>
      <c r="C400" s="11"/>
      <c r="D400" s="11"/>
      <c r="E400" s="11"/>
      <c r="F400" s="11"/>
      <c r="G400" s="11"/>
      <c r="H400" s="103"/>
      <c r="I400" s="104"/>
      <c r="L400" s="11"/>
      <c r="M400" s="104"/>
    </row>
    <row r="401" spans="1:13" ht="25.5" hidden="1" customHeight="1">
      <c r="A401" s="136">
        <v>943</v>
      </c>
      <c r="B401" s="118" t="s">
        <v>73</v>
      </c>
      <c r="C401" s="11"/>
      <c r="D401" s="11"/>
      <c r="E401" s="11"/>
      <c r="F401" s="11"/>
      <c r="G401" s="103"/>
      <c r="I401" s="104"/>
      <c r="L401" s="11"/>
      <c r="M401" s="104"/>
    </row>
    <row r="402" spans="1:13" ht="22.5" hidden="1">
      <c r="A402" s="138">
        <v>947</v>
      </c>
      <c r="B402" s="119" t="s">
        <v>17</v>
      </c>
      <c r="C402" s="208"/>
      <c r="D402" s="11"/>
      <c r="E402" s="11"/>
      <c r="F402" s="11"/>
      <c r="G402" s="103"/>
      <c r="H402" s="103"/>
      <c r="I402" s="104"/>
      <c r="L402" s="11"/>
      <c r="M402" s="104"/>
    </row>
    <row r="403" spans="1:13">
      <c r="I403" s="224"/>
      <c r="L403" s="11"/>
    </row>
    <row r="404" spans="1:13" ht="12.75" hidden="1" customHeight="1">
      <c r="A404" s="229" t="s">
        <v>51</v>
      </c>
      <c r="B404" s="230"/>
      <c r="C404" s="11"/>
      <c r="D404" s="11"/>
      <c r="E404" s="11"/>
      <c r="F404" s="11"/>
      <c r="G404" s="11"/>
      <c r="H404" s="11"/>
      <c r="I404" s="217"/>
      <c r="L404" s="11"/>
      <c r="M404" s="47"/>
    </row>
    <row r="405" spans="1:13" ht="56.25" hidden="1" customHeight="1">
      <c r="A405" s="10">
        <v>905</v>
      </c>
      <c r="B405" s="1" t="s">
        <v>63</v>
      </c>
      <c r="C405" s="103"/>
      <c r="D405" s="103"/>
      <c r="E405" s="103"/>
      <c r="F405" s="103"/>
      <c r="G405" s="103"/>
      <c r="H405" s="103"/>
      <c r="I405" s="104"/>
      <c r="M405" s="104"/>
    </row>
    <row r="406" spans="1:13" hidden="1">
      <c r="A406" s="91"/>
      <c r="B406" s="91"/>
      <c r="C406" s="96"/>
      <c r="D406" s="67"/>
      <c r="E406" s="67"/>
      <c r="F406" s="67"/>
      <c r="G406" s="98" t="e">
        <f>C407+D407+E407-F407+G407-H407</f>
        <v>#REF!</v>
      </c>
      <c r="H406" s="67"/>
      <c r="I406" s="222"/>
      <c r="L406" s="67"/>
      <c r="M406" s="73"/>
    </row>
    <row r="407" spans="1:13" s="38" customFormat="1" ht="12.75" hidden="1" customHeight="1">
      <c r="A407" s="228" t="s">
        <v>66</v>
      </c>
      <c r="B407" s="228"/>
      <c r="C407" s="97" t="e">
        <f>C9+C30+C52+C82+C84+C101+C122+C129+C159+#REF!+C172+C178+C186+C189+C191+C194+C197+C199+C230+C234+#REF!+C265+#REF!+#REF!+C280+C284+C288+C296+C299+C308+C314+C323+C325+C335+C341+C349+C353+C356+C368+C380</f>
        <v>#REF!</v>
      </c>
      <c r="D407" s="97" t="e">
        <f>D9+D30+D52+D82+D84+D101+D122+D129+D159+#REF!+D172+D178+D186+D189+D191+D194+D197+D199+D230+D234+#REF!+D265+#REF!+#REF!+D280+D284+D288+D296+D299+D308+D314+D323+D325+D335+D341+D349+D353+D356+D368+D380</f>
        <v>#REF!</v>
      </c>
      <c r="E407" s="97" t="e">
        <f>E9+E30+E52+E82+E84+E101+E122+E129+E159+#REF!+E172+E178+E186+E189+E191+E194+E197+E199+E230+E234+#REF!+E265+#REF!+#REF!+E280+E284+E288+E296+E299+E308+E314+E323+E325+E335+E341+E349+E353+E356+E368+E380</f>
        <v>#REF!</v>
      </c>
      <c r="F407" s="97" t="e">
        <f>F9+F30+F52+F82+F84+F101+F122+F129+F159+#REF!+F172+F178+F186+F189+F191+F194+F197+F199+F230+F234+#REF!+F265+#REF!+#REF!+F280+F284+F288+F296+F299+F308+F314+F323+F325+F335+F341+F349+F353+F356+F368+F380</f>
        <v>#REF!</v>
      </c>
      <c r="G407" s="97" t="e">
        <f>G9+G30+G52+G82+G84+G101+G122+G129+G159+#REF!+G172+G178+G186+G189+G191+G194+G197+G199+G230+G234+#REF!+G265+#REF!+#REF!+G280+G284+G288+G296+G299+G308+G314+G323+G325+G335+G341+G349+G353+G356+G368+G380</f>
        <v>#REF!</v>
      </c>
      <c r="H407" s="97" t="e">
        <f>H9+H30+H52+H82+H84+H101+H122+H129+H159+#REF!+H172+H178+H186+H189+H191+H194+H197+H199+H230+H234+#REF!+H265+#REF!+#REF!+H280+H284+H288+H296+H299+H308+H314+H323+H325+H335+H341+H349+H353+H356+H368+H380</f>
        <v>#REF!</v>
      </c>
      <c r="I407" s="92"/>
      <c r="L407" s="72"/>
      <c r="M407" s="92"/>
    </row>
    <row r="408" spans="1:13" hidden="1">
      <c r="A408" s="91"/>
      <c r="B408" s="91"/>
      <c r="C408" s="96" t="e">
        <f t="shared" ref="C408:H408" si="36">C407-C383</f>
        <v>#REF!</v>
      </c>
      <c r="D408" s="96" t="e">
        <f t="shared" si="36"/>
        <v>#REF!</v>
      </c>
      <c r="E408" s="96" t="e">
        <f t="shared" si="36"/>
        <v>#REF!</v>
      </c>
      <c r="F408" s="96" t="e">
        <f t="shared" si="36"/>
        <v>#REF!</v>
      </c>
      <c r="G408" s="96" t="e">
        <f t="shared" si="36"/>
        <v>#REF!</v>
      </c>
      <c r="H408" s="96" t="e">
        <f t="shared" si="36"/>
        <v>#REF!</v>
      </c>
      <c r="I408" s="222"/>
      <c r="L408" s="67"/>
      <c r="M408" s="73"/>
    </row>
    <row r="409" spans="1:13" hidden="1">
      <c r="B409" s="39" t="s">
        <v>69</v>
      </c>
      <c r="F409" s="90" t="e">
        <f>E407-F407</f>
        <v>#REF!</v>
      </c>
      <c r="H409" s="90"/>
      <c r="I409" s="224"/>
    </row>
    <row r="410" spans="1:13" hidden="1">
      <c r="B410" s="39" t="s">
        <v>70</v>
      </c>
      <c r="F410" s="90" t="e">
        <f>F409-E376-E269-E404</f>
        <v>#REF!</v>
      </c>
      <c r="G410" s="90"/>
      <c r="H410" s="90"/>
      <c r="I410" s="224"/>
    </row>
    <row r="411" spans="1:13" hidden="1">
      <c r="I411" s="224"/>
    </row>
    <row r="412" spans="1:13" hidden="1">
      <c r="B412" s="39" t="s">
        <v>49</v>
      </c>
      <c r="C412" s="93" t="e">
        <f>#REF!-#REF!+#REF!-#REF!+#REF!+#REF!+#REF!+#REF!+#REF!-#REF!+D293+E292-H294+G295-H295-#REF!-F300+G300-H300+D307-H310+C349+G351+G352-H352</f>
        <v>#REF!</v>
      </c>
      <c r="D412" s="40" t="e">
        <f>G177+G179-H179+G180-#REF!+#REF!-#REF!</f>
        <v>#REF!</v>
      </c>
      <c r="E412" s="40" t="e">
        <f>D86-H16-H34-H54+#REF!+G100-#REF!+G102+G104-#REF!-#REF!-H106-H111-H112-H113-H114+D115-H124+G130-H130+E131-H235+#REF!-H162-H170-H188-H193+G193+G196+E198+G201-H200-#REF!+E202+G203+E204+E205+C207+G208-H208+G217+G218+G219-H217-H218+G220-H221+G222+G223+G224-H223-H224-H225+G231+G233-H232+#REF!-H236+#REF!-H240-#REF!-H279+E281+G283-H282+C286+D286+E285+E291+G290+#REF!+G298-H297-H302+#REF!+G313-H320-H321-#REF!-H327-H329+G328+G336+G337-H338-H339-H340+E342+G343+G83-#REF!-H331</f>
        <v>#REF!</v>
      </c>
      <c r="F412" s="90" t="e">
        <f>#REF!+#REF!+C249+D249+G258-F251+G354+G355-H354-H355-F357-H358+G359+G360+G361+D361+C363+C364+D365+D366+D367+E381+D363</f>
        <v>#REF!</v>
      </c>
      <c r="I412" s="224"/>
    </row>
    <row r="413" spans="1:13" hidden="1">
      <c r="F413" s="94"/>
      <c r="I413" s="224"/>
    </row>
    <row r="414" spans="1:13" hidden="1">
      <c r="C414" s="93"/>
      <c r="F414" s="90"/>
      <c r="I414" s="224"/>
    </row>
    <row r="415" spans="1:13" hidden="1">
      <c r="C415" s="93"/>
      <c r="I415" s="224"/>
    </row>
    <row r="416" spans="1:13" hidden="1">
      <c r="C416" s="40" t="e">
        <f>C88+E87+G89-H89+G90-H90+G91-H91+G97-H97+G98-H98+G99-H99+G12-H12+G13-H13+G14-H14+G15-H29+C31+E33+G35-H35+G36+G51-H36+G53-H53+G55-H55+G56+G57-H56-H57+G58-H58+G59-H59+#REF!-#REF!-H60+#REF!-#REF!+G61-H61+G62+E63+G64+G65-H65+E66+C81+#REF!-#REF!+#REF!-#REF!+#REF!-#REF!+#REF!-#REF!-#REF!+#REF!+#REF!+#REF!-#REF!+G117+G118+G119-H118-H120+C132+G133-H133+G134-H134+G136+G137-H136-H137+#REF!+G139-H171-H226+G227+G228-H228+#REF!+G237+#REF!-#REF!+#REF!</f>
        <v>#REF!</v>
      </c>
      <c r="D416" s="40" t="e">
        <f>#REF!+#REF!+E269+#REF!+#REF!+D315+G315+G319-H316-H317-H319-#REF!+E332+#REF!+G332+G334-H333+C370+D369+D374+E376-F371-F372-F375-F377</f>
        <v>#REF!</v>
      </c>
      <c r="E416" s="40" t="e">
        <f>#REF!+#REF!+#REF!+D315+G315-H316-H317+G319-H319-#REF!+E332+#REF!+G332+G334-H333+C370+D369+D374-F371-F372-F375-F377</f>
        <v>#REF!</v>
      </c>
      <c r="H416" s="90"/>
      <c r="I416" s="224"/>
    </row>
    <row r="417" spans="1:13" hidden="1">
      <c r="I417" s="224"/>
    </row>
    <row r="418" spans="1:13" hidden="1">
      <c r="I418" s="224"/>
    </row>
    <row r="419" spans="1:13" hidden="1">
      <c r="B419" s="39" t="s">
        <v>43</v>
      </c>
      <c r="C419" s="90">
        <v>1472113.67</v>
      </c>
      <c r="D419" s="90">
        <v>-145386</v>
      </c>
      <c r="E419" s="90">
        <v>883614.76700000011</v>
      </c>
      <c r="F419" s="90">
        <v>144472.9</v>
      </c>
      <c r="G419" s="90">
        <v>150094.70699999999</v>
      </c>
      <c r="H419" s="90">
        <v>150094.70699999999</v>
      </c>
      <c r="I419" s="225">
        <f t="shared" ref="I419:I428" si="37">G419-H419</f>
        <v>0</v>
      </c>
      <c r="M419" s="135">
        <f>25818.2-282-325</f>
        <v>25211.200000000001</v>
      </c>
    </row>
    <row r="420" spans="1:13" hidden="1">
      <c r="B420" s="39" t="s">
        <v>44</v>
      </c>
      <c r="C420" s="90"/>
      <c r="D420" s="90"/>
      <c r="E420" s="90"/>
      <c r="F420" s="90"/>
      <c r="G420" s="90"/>
      <c r="H420" s="90"/>
      <c r="I420" s="224">
        <f t="shared" si="37"/>
        <v>0</v>
      </c>
    </row>
    <row r="421" spans="1:13" hidden="1">
      <c r="B421" s="39" t="s">
        <v>45</v>
      </c>
      <c r="C421" s="90">
        <v>372571.52999999997</v>
      </c>
      <c r="D421" s="90">
        <v>-153830</v>
      </c>
      <c r="E421" s="90">
        <v>246105.26699999999</v>
      </c>
      <c r="F421" s="90">
        <v>65156.9</v>
      </c>
      <c r="G421" s="90">
        <v>55924.262000000002</v>
      </c>
      <c r="H421" s="90">
        <v>55924.262000000002</v>
      </c>
      <c r="I421" s="224">
        <f t="shared" si="37"/>
        <v>0</v>
      </c>
      <c r="M421" s="42">
        <f>90475-3994+5048-332</f>
        <v>91197</v>
      </c>
    </row>
    <row r="422" spans="1:13" hidden="1">
      <c r="A422" s="40"/>
      <c r="B422" s="39" t="s">
        <v>47</v>
      </c>
      <c r="C422" s="90">
        <v>0</v>
      </c>
      <c r="D422" s="90">
        <v>0</v>
      </c>
      <c r="E422" s="90">
        <v>200000</v>
      </c>
      <c r="F422" s="90">
        <v>0</v>
      </c>
      <c r="G422" s="90">
        <v>0</v>
      </c>
      <c r="H422" s="90">
        <v>0</v>
      </c>
      <c r="I422" s="224">
        <f t="shared" si="37"/>
        <v>0</v>
      </c>
      <c r="M422" s="42">
        <v>220000</v>
      </c>
    </row>
    <row r="423" spans="1:13" hidden="1">
      <c r="B423" s="39" t="s">
        <v>49</v>
      </c>
      <c r="C423" s="90">
        <v>379713</v>
      </c>
      <c r="D423" s="90">
        <v>0</v>
      </c>
      <c r="E423" s="90">
        <v>16058</v>
      </c>
      <c r="F423" s="90">
        <v>448</v>
      </c>
      <c r="G423" s="90">
        <v>52323</v>
      </c>
      <c r="H423" s="90">
        <v>52323</v>
      </c>
      <c r="I423" s="224">
        <f t="shared" si="37"/>
        <v>0</v>
      </c>
      <c r="M423" s="42">
        <f>12986+109</f>
        <v>13095</v>
      </c>
    </row>
    <row r="424" spans="1:13" hidden="1">
      <c r="B424" s="39" t="s">
        <v>76</v>
      </c>
      <c r="C424" s="96">
        <v>645462.69999999995</v>
      </c>
      <c r="D424" s="96">
        <v>0</v>
      </c>
      <c r="E424" s="96">
        <v>85764.081999999995</v>
      </c>
      <c r="F424" s="96">
        <v>34880.582000000002</v>
      </c>
      <c r="G424" s="96">
        <v>71685.444000000003</v>
      </c>
      <c r="H424" s="96">
        <v>77553.444000000003</v>
      </c>
      <c r="I424" s="224">
        <f t="shared" si="37"/>
        <v>-5868</v>
      </c>
      <c r="M424" s="42">
        <v>36561.5</v>
      </c>
    </row>
    <row r="425" spans="1:13" hidden="1">
      <c r="B425" s="39" t="s">
        <v>52</v>
      </c>
      <c r="C425" s="96">
        <v>7532</v>
      </c>
      <c r="D425" s="96">
        <v>8444</v>
      </c>
      <c r="E425" s="96">
        <v>304998</v>
      </c>
      <c r="F425" s="96">
        <v>78137.600000000006</v>
      </c>
      <c r="G425" s="96">
        <v>0</v>
      </c>
      <c r="H425" s="96">
        <v>0</v>
      </c>
      <c r="I425" s="225">
        <f t="shared" si="37"/>
        <v>0</v>
      </c>
      <c r="M425" s="135">
        <v>106175</v>
      </c>
    </row>
    <row r="426" spans="1:13" hidden="1">
      <c r="B426" s="39" t="s">
        <v>24</v>
      </c>
      <c r="C426" s="90"/>
      <c r="D426" s="90"/>
      <c r="E426" s="90"/>
      <c r="F426" s="90"/>
      <c r="G426" s="90"/>
      <c r="H426" s="90"/>
      <c r="I426" s="224">
        <f t="shared" si="37"/>
        <v>0</v>
      </c>
    </row>
    <row r="427" spans="1:13" hidden="1">
      <c r="B427" s="39" t="s">
        <v>54</v>
      </c>
      <c r="C427" s="90">
        <v>1472113.67</v>
      </c>
      <c r="D427" s="90">
        <v>-145386</v>
      </c>
      <c r="E427" s="90">
        <v>860042.76700000011</v>
      </c>
      <c r="F427" s="90">
        <v>137232.9</v>
      </c>
      <c r="G427" s="90">
        <v>20415.906999999999</v>
      </c>
      <c r="H427" s="90">
        <v>14547.906999999999</v>
      </c>
      <c r="I427" s="224">
        <f t="shared" si="37"/>
        <v>5868</v>
      </c>
      <c r="M427" s="42">
        <f>169087+2820</f>
        <v>171907</v>
      </c>
    </row>
    <row r="428" spans="1:13" hidden="1">
      <c r="B428" s="39" t="s">
        <v>46</v>
      </c>
      <c r="C428" s="140">
        <f t="shared" ref="C428:H428" si="38">SUM(C419:C427)</f>
        <v>4349506.57</v>
      </c>
      <c r="D428" s="140">
        <f t="shared" si="38"/>
        <v>-436158</v>
      </c>
      <c r="E428" s="140">
        <f t="shared" si="38"/>
        <v>2596582.8829999999</v>
      </c>
      <c r="F428" s="140">
        <f t="shared" si="38"/>
        <v>460328.88199999998</v>
      </c>
      <c r="G428" s="140">
        <f t="shared" si="38"/>
        <v>350443.32</v>
      </c>
      <c r="H428" s="140">
        <f t="shared" si="38"/>
        <v>350443.32</v>
      </c>
      <c r="I428" s="224">
        <f t="shared" si="37"/>
        <v>0</v>
      </c>
      <c r="M428" s="140">
        <f>SUM(M419:M427)</f>
        <v>664146.69999999995</v>
      </c>
    </row>
    <row r="429" spans="1:13">
      <c r="I429" s="224"/>
    </row>
    <row r="430" spans="1:13">
      <c r="F430" s="140"/>
      <c r="I430" s="144"/>
      <c r="M430" s="153"/>
    </row>
    <row r="431" spans="1:13" hidden="1">
      <c r="E431" s="11">
        <v>2643.3</v>
      </c>
    </row>
    <row r="432" spans="1:13" hidden="1">
      <c r="C432" s="40">
        <v>0</v>
      </c>
      <c r="D432" s="40">
        <v>0</v>
      </c>
      <c r="E432" s="40">
        <v>158488.38200000001</v>
      </c>
      <c r="F432" s="40">
        <v>93696.581999999995</v>
      </c>
    </row>
    <row r="433" spans="3:8" hidden="1">
      <c r="C433" s="40">
        <v>1472113.67</v>
      </c>
      <c r="D433" s="40">
        <v>-145386</v>
      </c>
      <c r="E433" s="40">
        <v>860042.76700000011</v>
      </c>
      <c r="F433" s="40">
        <v>137232.9</v>
      </c>
    </row>
    <row r="434" spans="3:8" hidden="1">
      <c r="C434" s="40">
        <f>C433+C432</f>
        <v>1472113.67</v>
      </c>
      <c r="D434" s="40">
        <f>D433+D432</f>
        <v>-145386</v>
      </c>
      <c r="E434" s="40">
        <f>E433+E432+E431</f>
        <v>1021174.4490000001</v>
      </c>
      <c r="F434" s="40">
        <f>F433+F432</f>
        <v>230929.48199999999</v>
      </c>
    </row>
    <row r="435" spans="3:8" hidden="1">
      <c r="C435" s="90">
        <f>C434-C346</f>
        <v>1308394.3699999999</v>
      </c>
      <c r="D435" s="90">
        <f>D434-D346</f>
        <v>-145386</v>
      </c>
      <c r="E435" s="90">
        <f>E434-E346</f>
        <v>250381.40000000026</v>
      </c>
      <c r="F435" s="90">
        <f>F434-F346</f>
        <v>-2200.8000000000175</v>
      </c>
      <c r="G435" s="90"/>
      <c r="H435" s="90"/>
    </row>
    <row r="436" spans="3:8" hidden="1"/>
  </sheetData>
  <mergeCells count="19">
    <mergeCell ref="I1:L1"/>
    <mergeCell ref="A5:L5"/>
    <mergeCell ref="E7:E8"/>
    <mergeCell ref="F7:F8"/>
    <mergeCell ref="G7:H7"/>
    <mergeCell ref="A7:A8"/>
    <mergeCell ref="B7:B8"/>
    <mergeCell ref="D7:D8"/>
    <mergeCell ref="C7:C8"/>
    <mergeCell ref="I7:I8"/>
    <mergeCell ref="M7:M8"/>
    <mergeCell ref="A407:B407"/>
    <mergeCell ref="A404:B404"/>
    <mergeCell ref="A385:B385"/>
    <mergeCell ref="B393:B394"/>
    <mergeCell ref="B350:B351"/>
    <mergeCell ref="A393:A394"/>
    <mergeCell ref="B92:B93"/>
    <mergeCell ref="B94:B95"/>
  </mergeCells>
  <phoneticPr fontId="0" type="noConversion"/>
  <printOptions horizontalCentered="1"/>
  <pageMargins left="0.39370078740157483" right="0.15748031496062992" top="0.35433070866141736" bottom="0.27559055118110237" header="0.15748031496062992" footer="0.27559055118110237"/>
  <pageSetup paperSize="9" scale="78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 ЯО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Полякова Ирина Григорьевна</dc:creator>
  <cp:lastModifiedBy>molchanova</cp:lastModifiedBy>
  <cp:lastPrinted>2011-09-16T06:23:58Z</cp:lastPrinted>
  <dcterms:created xsi:type="dcterms:W3CDTF">2009-11-20T12:52:24Z</dcterms:created>
  <dcterms:modified xsi:type="dcterms:W3CDTF">2011-09-16T09:55:15Z</dcterms:modified>
</cp:coreProperties>
</file>