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0" yWindow="645" windowWidth="19065" windowHeight="16710"/>
  </bookViews>
  <sheets>
    <sheet name="свод (2)" sheetId="4" r:id="rId1"/>
    <sheet name="экономия" sheetId="2" state="hidden" r:id="rId2"/>
    <sheet name="передвижки" sheetId="3" state="hidden" r:id="rId3"/>
  </sheets>
  <definedNames>
    <definedName name="_xlnm._FilterDatabase" localSheetId="2" hidden="1">передвижки!$A$1:$P$783</definedName>
    <definedName name="_xlnm._FilterDatabase" localSheetId="0" hidden="1">'свод (2)'!$A$1:$G$289</definedName>
    <definedName name="_xlnm._FilterDatabase" localSheetId="1" hidden="1">экономия!$A$1:$P$785</definedName>
    <definedName name="_xlnm.Print_Titles" localSheetId="2">передвижки!$6:$8</definedName>
    <definedName name="_xlnm.Print_Titles" localSheetId="0">'свод (2)'!$6:$8</definedName>
    <definedName name="_xlnm.Print_Titles" localSheetId="1">экономия!$6:$8</definedName>
    <definedName name="_xlnm.Print_Area" localSheetId="2">передвижки!$A$1:$N$767</definedName>
    <definedName name="_xlnm.Print_Area" localSheetId="0">'свод (2)'!$A$1:$G$273</definedName>
    <definedName name="_xlnm.Print_Area" localSheetId="1">экономия!$A$1:$N$767</definedName>
  </definedNames>
  <calcPr calcId="145621"/>
</workbook>
</file>

<file path=xl/calcChain.xml><?xml version="1.0" encoding="utf-8"?>
<calcChain xmlns="http://schemas.openxmlformats.org/spreadsheetml/2006/main">
  <c r="E239" i="4" l="1"/>
  <c r="D284" i="4" l="1"/>
  <c r="F279" i="4"/>
  <c r="F284" i="4" s="1"/>
  <c r="E279" i="4"/>
  <c r="C279" i="4"/>
  <c r="C284" i="4" s="1"/>
  <c r="E277" i="4"/>
  <c r="E284" i="4" l="1"/>
  <c r="D286" i="4"/>
  <c r="F286" i="4"/>
  <c r="C286" i="4"/>
  <c r="E286" i="4" l="1"/>
  <c r="P186" i="3" l="1"/>
  <c r="O186" i="3"/>
  <c r="O62" i="3" l="1"/>
  <c r="O185" i="3"/>
  <c r="F778" i="3" l="1"/>
  <c r="D778" i="3"/>
  <c r="K774" i="3"/>
  <c r="K773" i="3"/>
  <c r="H773" i="3"/>
  <c r="H778" i="3" s="1"/>
  <c r="G773" i="3"/>
  <c r="F773" i="3"/>
  <c r="E773" i="3"/>
  <c r="C773" i="3"/>
  <c r="C778" i="3" s="1"/>
  <c r="K771" i="3"/>
  <c r="K778" i="3" s="1"/>
  <c r="G771" i="3"/>
  <c r="G778" i="3" s="1"/>
  <c r="E771" i="3"/>
  <c r="E778" i="3" s="1"/>
  <c r="K763" i="3"/>
  <c r="H763" i="3"/>
  <c r="G763" i="3"/>
  <c r="F763" i="3"/>
  <c r="E763" i="3"/>
  <c r="D763" i="3"/>
  <c r="C763" i="3"/>
  <c r="K760" i="3"/>
  <c r="H760" i="3"/>
  <c r="G760" i="3"/>
  <c r="F760" i="3"/>
  <c r="E760" i="3"/>
  <c r="D760" i="3"/>
  <c r="C760" i="3"/>
  <c r="K758" i="3"/>
  <c r="H758" i="3"/>
  <c r="G758" i="3"/>
  <c r="F758" i="3"/>
  <c r="E758" i="3"/>
  <c r="D758" i="3"/>
  <c r="C758" i="3"/>
  <c r="K750" i="3"/>
  <c r="H750" i="3"/>
  <c r="G750" i="3"/>
  <c r="F750" i="3"/>
  <c r="E750" i="3"/>
  <c r="D750" i="3"/>
  <c r="C750" i="3"/>
  <c r="K747" i="3"/>
  <c r="H747" i="3"/>
  <c r="G747" i="3"/>
  <c r="F747" i="3"/>
  <c r="E747" i="3"/>
  <c r="D747" i="3"/>
  <c r="C747" i="3"/>
  <c r="K744" i="3"/>
  <c r="H744" i="3"/>
  <c r="G744" i="3"/>
  <c r="F744" i="3"/>
  <c r="E744" i="3"/>
  <c r="D744" i="3"/>
  <c r="C744" i="3"/>
  <c r="K742" i="3"/>
  <c r="H742" i="3"/>
  <c r="G742" i="3"/>
  <c r="F742" i="3"/>
  <c r="E742" i="3"/>
  <c r="D742" i="3"/>
  <c r="C742" i="3"/>
  <c r="K738" i="3"/>
  <c r="H738" i="3"/>
  <c r="G738" i="3"/>
  <c r="F738" i="3"/>
  <c r="E738" i="3"/>
  <c r="D738" i="3"/>
  <c r="C738" i="3"/>
  <c r="K734" i="3"/>
  <c r="H734" i="3"/>
  <c r="G734" i="3"/>
  <c r="F734" i="3"/>
  <c r="E734" i="3"/>
  <c r="D734" i="3"/>
  <c r="C734" i="3"/>
  <c r="K731" i="3"/>
  <c r="H731" i="3"/>
  <c r="G731" i="3"/>
  <c r="F731" i="3"/>
  <c r="E731" i="3"/>
  <c r="D731" i="3"/>
  <c r="C731" i="3"/>
  <c r="K729" i="3"/>
  <c r="H729" i="3"/>
  <c r="G729" i="3"/>
  <c r="F729" i="3"/>
  <c r="E729" i="3"/>
  <c r="D729" i="3"/>
  <c r="C729" i="3"/>
  <c r="K725" i="3"/>
  <c r="H725" i="3"/>
  <c r="G725" i="3"/>
  <c r="F725" i="3"/>
  <c r="E725" i="3"/>
  <c r="D725" i="3"/>
  <c r="C725" i="3"/>
  <c r="K718" i="3"/>
  <c r="H718" i="3"/>
  <c r="G718" i="3"/>
  <c r="F718" i="3"/>
  <c r="E718" i="3"/>
  <c r="D718" i="3"/>
  <c r="C718" i="3"/>
  <c r="K705" i="3"/>
  <c r="H705" i="3"/>
  <c r="G705" i="3"/>
  <c r="F705" i="3"/>
  <c r="E705" i="3"/>
  <c r="D705" i="3"/>
  <c r="C705" i="3"/>
  <c r="K697" i="3"/>
  <c r="H697" i="3"/>
  <c r="G697" i="3"/>
  <c r="F697" i="3"/>
  <c r="E697" i="3"/>
  <c r="D697" i="3"/>
  <c r="C697" i="3"/>
  <c r="K693" i="3"/>
  <c r="H693" i="3"/>
  <c r="G693" i="3"/>
  <c r="F693" i="3"/>
  <c r="E693" i="3"/>
  <c r="D693" i="3"/>
  <c r="C693" i="3"/>
  <c r="K689" i="3"/>
  <c r="H689" i="3"/>
  <c r="G689" i="3"/>
  <c r="F689" i="3"/>
  <c r="E689" i="3"/>
  <c r="D689" i="3"/>
  <c r="C689" i="3"/>
  <c r="K686" i="3"/>
  <c r="H686" i="3"/>
  <c r="G686" i="3"/>
  <c r="F686" i="3"/>
  <c r="E686" i="3"/>
  <c r="D686" i="3"/>
  <c r="C686" i="3"/>
  <c r="K678" i="3"/>
  <c r="H678" i="3"/>
  <c r="G678" i="3"/>
  <c r="F678" i="3"/>
  <c r="E678" i="3"/>
  <c r="D678" i="3"/>
  <c r="C678" i="3"/>
  <c r="K673" i="3"/>
  <c r="H673" i="3"/>
  <c r="G673" i="3"/>
  <c r="F673" i="3"/>
  <c r="E673" i="3"/>
  <c r="D673" i="3"/>
  <c r="C673" i="3"/>
  <c r="K669" i="3"/>
  <c r="H669" i="3"/>
  <c r="G669" i="3"/>
  <c r="F669" i="3"/>
  <c r="E669" i="3"/>
  <c r="D669" i="3"/>
  <c r="C669" i="3"/>
  <c r="K666" i="3"/>
  <c r="H666" i="3"/>
  <c r="G666" i="3"/>
  <c r="F666" i="3"/>
  <c r="E666" i="3"/>
  <c r="D666" i="3"/>
  <c r="C666" i="3"/>
  <c r="K663" i="3"/>
  <c r="H663" i="3"/>
  <c r="G663" i="3"/>
  <c r="F663" i="3"/>
  <c r="E663" i="3"/>
  <c r="D663" i="3"/>
  <c r="C663" i="3"/>
  <c r="K655" i="3"/>
  <c r="H655" i="3"/>
  <c r="G655" i="3"/>
  <c r="F655" i="3"/>
  <c r="E655" i="3"/>
  <c r="D655" i="3"/>
  <c r="C655" i="3"/>
  <c r="K643" i="3"/>
  <c r="H643" i="3"/>
  <c r="G643" i="3"/>
  <c r="F643" i="3"/>
  <c r="E643" i="3"/>
  <c r="D643" i="3"/>
  <c r="C643" i="3"/>
  <c r="K633" i="3"/>
  <c r="H633" i="3"/>
  <c r="G633" i="3"/>
  <c r="F633" i="3"/>
  <c r="F632" i="3" s="1"/>
  <c r="E633" i="3"/>
  <c r="E632" i="3" s="1"/>
  <c r="D633" i="3"/>
  <c r="C633" i="3"/>
  <c r="K632" i="3"/>
  <c r="H632" i="3"/>
  <c r="G632" i="3"/>
  <c r="D632" i="3"/>
  <c r="C632" i="3"/>
  <c r="K628" i="3"/>
  <c r="H628" i="3"/>
  <c r="G628" i="3"/>
  <c r="F628" i="3"/>
  <c r="E628" i="3"/>
  <c r="D628" i="3"/>
  <c r="C628" i="3"/>
  <c r="K615" i="3"/>
  <c r="H615" i="3"/>
  <c r="G615" i="3"/>
  <c r="F615" i="3"/>
  <c r="E615" i="3"/>
  <c r="D615" i="3"/>
  <c r="C615" i="3"/>
  <c r="K612" i="3"/>
  <c r="H612" i="3"/>
  <c r="G612" i="3"/>
  <c r="F612" i="3"/>
  <c r="E612" i="3"/>
  <c r="D612" i="3"/>
  <c r="C612" i="3"/>
  <c r="K609" i="3"/>
  <c r="H609" i="3"/>
  <c r="G609" i="3"/>
  <c r="F609" i="3"/>
  <c r="E609" i="3"/>
  <c r="D609" i="3"/>
  <c r="C609" i="3"/>
  <c r="K606" i="3"/>
  <c r="H606" i="3"/>
  <c r="G606" i="3"/>
  <c r="F606" i="3"/>
  <c r="E606" i="3"/>
  <c r="D606" i="3"/>
  <c r="C606" i="3"/>
  <c r="K599" i="3"/>
  <c r="H599" i="3"/>
  <c r="G599" i="3"/>
  <c r="F599" i="3"/>
  <c r="E599" i="3"/>
  <c r="D599" i="3"/>
  <c r="C599" i="3"/>
  <c r="K593" i="3"/>
  <c r="H593" i="3"/>
  <c r="G593" i="3"/>
  <c r="F593" i="3"/>
  <c r="E593" i="3"/>
  <c r="D593" i="3"/>
  <c r="C593" i="3"/>
  <c r="K587" i="3"/>
  <c r="H587" i="3"/>
  <c r="G587" i="3"/>
  <c r="F587" i="3"/>
  <c r="E587" i="3"/>
  <c r="D587" i="3"/>
  <c r="C587" i="3"/>
  <c r="K584" i="3"/>
  <c r="H584" i="3"/>
  <c r="G584" i="3"/>
  <c r="F584" i="3"/>
  <c r="E584" i="3"/>
  <c r="D584" i="3"/>
  <c r="C584" i="3"/>
  <c r="K576" i="3"/>
  <c r="H576" i="3"/>
  <c r="G576" i="3"/>
  <c r="F576" i="3"/>
  <c r="E576" i="3"/>
  <c r="D576" i="3"/>
  <c r="C576" i="3"/>
  <c r="K573" i="3"/>
  <c r="H573" i="3"/>
  <c r="G573" i="3"/>
  <c r="F573" i="3"/>
  <c r="E573" i="3"/>
  <c r="D573" i="3"/>
  <c r="C573" i="3"/>
  <c r="K569" i="3"/>
  <c r="H569" i="3"/>
  <c r="G569" i="3"/>
  <c r="F569" i="3"/>
  <c r="E569" i="3"/>
  <c r="D569" i="3"/>
  <c r="C569" i="3"/>
  <c r="K567" i="3"/>
  <c r="H567" i="3"/>
  <c r="G567" i="3"/>
  <c r="F567" i="3"/>
  <c r="E567" i="3"/>
  <c r="D567" i="3"/>
  <c r="C567" i="3"/>
  <c r="K563" i="3"/>
  <c r="H563" i="3"/>
  <c r="G563" i="3"/>
  <c r="F563" i="3"/>
  <c r="E563" i="3"/>
  <c r="D563" i="3"/>
  <c r="C563" i="3"/>
  <c r="K560" i="3"/>
  <c r="K559" i="3" s="1"/>
  <c r="H560" i="3"/>
  <c r="H559" i="3" s="1"/>
  <c r="G560" i="3"/>
  <c r="G559" i="3" s="1"/>
  <c r="F560" i="3"/>
  <c r="F559" i="3" s="1"/>
  <c r="E560" i="3"/>
  <c r="D560" i="3"/>
  <c r="D559" i="3" s="1"/>
  <c r="C560" i="3"/>
  <c r="C559" i="3" s="1"/>
  <c r="E559" i="3"/>
  <c r="K557" i="3"/>
  <c r="H557" i="3"/>
  <c r="G557" i="3"/>
  <c r="F557" i="3"/>
  <c r="E557" i="3"/>
  <c r="E553" i="3" s="1"/>
  <c r="D557" i="3"/>
  <c r="C557" i="3"/>
  <c r="K554" i="3"/>
  <c r="K553" i="3" s="1"/>
  <c r="H554" i="3"/>
  <c r="G554" i="3"/>
  <c r="G553" i="3" s="1"/>
  <c r="F554" i="3"/>
  <c r="E554" i="3"/>
  <c r="D554" i="3"/>
  <c r="D553" i="3" s="1"/>
  <c r="D552" i="3" s="1"/>
  <c r="C554" i="3"/>
  <c r="C553" i="3" s="1"/>
  <c r="H553" i="3"/>
  <c r="H552" i="3" s="1"/>
  <c r="K549" i="3"/>
  <c r="K548" i="3" s="1"/>
  <c r="H549" i="3"/>
  <c r="H548" i="3" s="1"/>
  <c r="G549" i="3"/>
  <c r="F549" i="3"/>
  <c r="E549" i="3"/>
  <c r="D549" i="3"/>
  <c r="D548" i="3" s="1"/>
  <c r="C549" i="3"/>
  <c r="G548" i="3"/>
  <c r="F548" i="3"/>
  <c r="E548" i="3"/>
  <c r="C548" i="3"/>
  <c r="K546" i="3"/>
  <c r="H546" i="3"/>
  <c r="H542" i="3" s="1"/>
  <c r="G546" i="3"/>
  <c r="F546" i="3"/>
  <c r="E546" i="3"/>
  <c r="E542" i="3" s="1"/>
  <c r="D546" i="3"/>
  <c r="D542" i="3" s="1"/>
  <c r="C546" i="3"/>
  <c r="K543" i="3"/>
  <c r="K542" i="3" s="1"/>
  <c r="H543" i="3"/>
  <c r="G543" i="3"/>
  <c r="G542" i="3" s="1"/>
  <c r="F543" i="3"/>
  <c r="F542" i="3" s="1"/>
  <c r="E543" i="3"/>
  <c r="D543" i="3"/>
  <c r="C543" i="3"/>
  <c r="C542" i="3"/>
  <c r="K540" i="3"/>
  <c r="H540" i="3"/>
  <c r="G540" i="3"/>
  <c r="F540" i="3"/>
  <c r="F539" i="3" s="1"/>
  <c r="E540" i="3"/>
  <c r="E539" i="3" s="1"/>
  <c r="D540" i="3"/>
  <c r="C540" i="3"/>
  <c r="K539" i="3"/>
  <c r="H539" i="3"/>
  <c r="G539" i="3"/>
  <c r="D539" i="3"/>
  <c r="C539" i="3"/>
  <c r="F538" i="3"/>
  <c r="K534" i="3"/>
  <c r="K533" i="3" s="1"/>
  <c r="H534" i="3"/>
  <c r="H533" i="3" s="1"/>
  <c r="H529" i="3" s="1"/>
  <c r="G534" i="3"/>
  <c r="F534" i="3"/>
  <c r="E534" i="3"/>
  <c r="D534" i="3"/>
  <c r="D533" i="3" s="1"/>
  <c r="C534" i="3"/>
  <c r="C533" i="3" s="1"/>
  <c r="G533" i="3"/>
  <c r="F533" i="3"/>
  <c r="E533" i="3"/>
  <c r="K531" i="3"/>
  <c r="K530" i="3" s="1"/>
  <c r="H531" i="3"/>
  <c r="H530" i="3" s="1"/>
  <c r="G531" i="3"/>
  <c r="F531" i="3"/>
  <c r="F530" i="3" s="1"/>
  <c r="E531" i="3"/>
  <c r="D531" i="3"/>
  <c r="D530" i="3" s="1"/>
  <c r="C531" i="3"/>
  <c r="C530" i="3" s="1"/>
  <c r="C529" i="3" s="1"/>
  <c r="G530" i="3"/>
  <c r="G529" i="3" s="1"/>
  <c r="E530" i="3"/>
  <c r="K527" i="3"/>
  <c r="H527" i="3"/>
  <c r="H526" i="3" s="1"/>
  <c r="G527" i="3"/>
  <c r="F527" i="3"/>
  <c r="F526" i="3" s="1"/>
  <c r="E527" i="3"/>
  <c r="D527" i="3"/>
  <c r="C527" i="3"/>
  <c r="K526" i="3"/>
  <c r="G526" i="3"/>
  <c r="E526" i="3"/>
  <c r="D526" i="3"/>
  <c r="C526" i="3"/>
  <c r="K518" i="3"/>
  <c r="K517" i="3" s="1"/>
  <c r="H518" i="3"/>
  <c r="G518" i="3"/>
  <c r="F518" i="3"/>
  <c r="F517" i="3" s="1"/>
  <c r="E518" i="3"/>
  <c r="E517" i="3" s="1"/>
  <c r="D518" i="3"/>
  <c r="D517" i="3" s="1"/>
  <c r="C518" i="3"/>
  <c r="H517" i="3"/>
  <c r="G517" i="3"/>
  <c r="C517" i="3"/>
  <c r="K512" i="3"/>
  <c r="K511" i="3" s="1"/>
  <c r="H512" i="3"/>
  <c r="G512" i="3"/>
  <c r="G511" i="3" s="1"/>
  <c r="F512" i="3"/>
  <c r="F511" i="3" s="1"/>
  <c r="E512" i="3"/>
  <c r="E511" i="3" s="1"/>
  <c r="D512" i="3"/>
  <c r="C512" i="3"/>
  <c r="C511" i="3" s="1"/>
  <c r="H511" i="3"/>
  <c r="D511" i="3"/>
  <c r="K504" i="3"/>
  <c r="K503" i="3" s="1"/>
  <c r="H504" i="3"/>
  <c r="G504" i="3"/>
  <c r="F504" i="3"/>
  <c r="F503" i="3" s="1"/>
  <c r="E504" i="3"/>
  <c r="E503" i="3" s="1"/>
  <c r="D504" i="3"/>
  <c r="C504" i="3"/>
  <c r="C503" i="3" s="1"/>
  <c r="H503" i="3"/>
  <c r="G503" i="3"/>
  <c r="D503" i="3"/>
  <c r="K498" i="3"/>
  <c r="K497" i="3" s="1"/>
  <c r="K496" i="3" s="1"/>
  <c r="H498" i="3"/>
  <c r="H497" i="3" s="1"/>
  <c r="G498" i="3"/>
  <c r="G497" i="3" s="1"/>
  <c r="G496" i="3" s="1"/>
  <c r="F498" i="3"/>
  <c r="E498" i="3"/>
  <c r="E497" i="3" s="1"/>
  <c r="E496" i="3" s="1"/>
  <c r="D498" i="3"/>
  <c r="D497" i="3" s="1"/>
  <c r="D496" i="3" s="1"/>
  <c r="C498" i="3"/>
  <c r="C497" i="3" s="1"/>
  <c r="C496" i="3" s="1"/>
  <c r="F497" i="3"/>
  <c r="F496" i="3" s="1"/>
  <c r="H496" i="3"/>
  <c r="K494" i="3"/>
  <c r="H494" i="3"/>
  <c r="G494" i="3"/>
  <c r="F494" i="3"/>
  <c r="E494" i="3"/>
  <c r="E489" i="3" s="1"/>
  <c r="D494" i="3"/>
  <c r="C494" i="3"/>
  <c r="K490" i="3"/>
  <c r="K489" i="3" s="1"/>
  <c r="H490" i="3"/>
  <c r="H489" i="3" s="1"/>
  <c r="G490" i="3"/>
  <c r="G489" i="3" s="1"/>
  <c r="F490" i="3"/>
  <c r="E490" i="3"/>
  <c r="D490" i="3"/>
  <c r="D489" i="3" s="1"/>
  <c r="C490" i="3"/>
  <c r="C489" i="3" s="1"/>
  <c r="F489" i="3"/>
  <c r="K486" i="3"/>
  <c r="K485" i="3" s="1"/>
  <c r="H486" i="3"/>
  <c r="H485" i="3" s="1"/>
  <c r="G486" i="3"/>
  <c r="F486" i="3"/>
  <c r="F485" i="3" s="1"/>
  <c r="E486" i="3"/>
  <c r="D486" i="3"/>
  <c r="D485" i="3" s="1"/>
  <c r="C486" i="3"/>
  <c r="G485" i="3"/>
  <c r="E485" i="3"/>
  <c r="C485" i="3"/>
  <c r="K483" i="3"/>
  <c r="H483" i="3"/>
  <c r="H482" i="3" s="1"/>
  <c r="G483" i="3"/>
  <c r="F483" i="3"/>
  <c r="E483" i="3"/>
  <c r="D483" i="3"/>
  <c r="D482" i="3" s="1"/>
  <c r="C483" i="3"/>
  <c r="K482" i="3"/>
  <c r="G482" i="3"/>
  <c r="F482" i="3"/>
  <c r="E482" i="3"/>
  <c r="C482" i="3"/>
  <c r="K478" i="3"/>
  <c r="K477" i="3" s="1"/>
  <c r="H478" i="3"/>
  <c r="H477" i="3" s="1"/>
  <c r="G478" i="3"/>
  <c r="G477" i="3" s="1"/>
  <c r="F478" i="3"/>
  <c r="E478" i="3"/>
  <c r="E477" i="3" s="1"/>
  <c r="D478" i="3"/>
  <c r="D477" i="3" s="1"/>
  <c r="C478" i="3"/>
  <c r="C477" i="3" s="1"/>
  <c r="F477" i="3"/>
  <c r="K475" i="3"/>
  <c r="H475" i="3"/>
  <c r="H474" i="3" s="1"/>
  <c r="G475" i="3"/>
  <c r="F475" i="3"/>
  <c r="E475" i="3"/>
  <c r="D475" i="3"/>
  <c r="D474" i="3" s="1"/>
  <c r="C475" i="3"/>
  <c r="C474" i="3" s="1"/>
  <c r="K474" i="3"/>
  <c r="G474" i="3"/>
  <c r="F474" i="3"/>
  <c r="E474" i="3"/>
  <c r="K472" i="3"/>
  <c r="K471" i="3" s="1"/>
  <c r="H472" i="3"/>
  <c r="H471" i="3" s="1"/>
  <c r="G472" i="3"/>
  <c r="F472" i="3"/>
  <c r="E472" i="3"/>
  <c r="D472" i="3"/>
  <c r="D471" i="3" s="1"/>
  <c r="C472" i="3"/>
  <c r="C471" i="3" s="1"/>
  <c r="G471" i="3"/>
  <c r="F471" i="3"/>
  <c r="E471" i="3"/>
  <c r="K469" i="3"/>
  <c r="K468" i="3" s="1"/>
  <c r="H469" i="3"/>
  <c r="H468" i="3" s="1"/>
  <c r="G469" i="3"/>
  <c r="F469" i="3"/>
  <c r="E469" i="3"/>
  <c r="D469" i="3"/>
  <c r="D468" i="3" s="1"/>
  <c r="C469" i="3"/>
  <c r="C468" i="3" s="1"/>
  <c r="G468" i="3"/>
  <c r="F468" i="3"/>
  <c r="E468" i="3"/>
  <c r="K458" i="3"/>
  <c r="H458" i="3"/>
  <c r="H457" i="3" s="1"/>
  <c r="G458" i="3"/>
  <c r="F458" i="3"/>
  <c r="E458" i="3"/>
  <c r="E457" i="3" s="1"/>
  <c r="D458" i="3"/>
  <c r="D457" i="3" s="1"/>
  <c r="C458" i="3"/>
  <c r="C457" i="3" s="1"/>
  <c r="K457" i="3"/>
  <c r="G457" i="3"/>
  <c r="F457" i="3"/>
  <c r="K452" i="3"/>
  <c r="K451" i="3" s="1"/>
  <c r="H452" i="3"/>
  <c r="G452" i="3"/>
  <c r="F452" i="3"/>
  <c r="F451" i="3" s="1"/>
  <c r="E452" i="3"/>
  <c r="E451" i="3" s="1"/>
  <c r="D452" i="3"/>
  <c r="D451" i="3" s="1"/>
  <c r="C452" i="3"/>
  <c r="H451" i="3"/>
  <c r="G451" i="3"/>
  <c r="C451" i="3"/>
  <c r="K445" i="3"/>
  <c r="G445" i="3"/>
  <c r="E445" i="3"/>
  <c r="G440" i="3"/>
  <c r="G437" i="3" s="1"/>
  <c r="G436" i="3" s="1"/>
  <c r="E440" i="3"/>
  <c r="K437" i="3"/>
  <c r="H437" i="3"/>
  <c r="F437" i="3"/>
  <c r="E437" i="3"/>
  <c r="D437" i="3"/>
  <c r="C437" i="3"/>
  <c r="K436" i="3"/>
  <c r="H436" i="3"/>
  <c r="F436" i="3"/>
  <c r="E436" i="3"/>
  <c r="D436" i="3"/>
  <c r="C436" i="3"/>
  <c r="K433" i="3"/>
  <c r="K432" i="3" s="1"/>
  <c r="H433" i="3"/>
  <c r="H432" i="3" s="1"/>
  <c r="G433" i="3"/>
  <c r="G432" i="3" s="1"/>
  <c r="F433" i="3"/>
  <c r="F432" i="3" s="1"/>
  <c r="E433" i="3"/>
  <c r="D433" i="3"/>
  <c r="D432" i="3" s="1"/>
  <c r="C433" i="3"/>
  <c r="C432" i="3" s="1"/>
  <c r="E432" i="3"/>
  <c r="K429" i="3"/>
  <c r="K428" i="3" s="1"/>
  <c r="H429" i="3"/>
  <c r="H428" i="3" s="1"/>
  <c r="G429" i="3"/>
  <c r="G428" i="3" s="1"/>
  <c r="F429" i="3"/>
  <c r="E429" i="3"/>
  <c r="E428" i="3" s="1"/>
  <c r="D429" i="3"/>
  <c r="D428" i="3" s="1"/>
  <c r="C429" i="3"/>
  <c r="C428" i="3" s="1"/>
  <c r="F428" i="3"/>
  <c r="K422" i="3"/>
  <c r="K421" i="3" s="1"/>
  <c r="K420" i="3" s="1"/>
  <c r="H422" i="3"/>
  <c r="H421" i="3" s="1"/>
  <c r="G422" i="3"/>
  <c r="G421" i="3" s="1"/>
  <c r="G420" i="3" s="1"/>
  <c r="F422" i="3"/>
  <c r="F421" i="3" s="1"/>
  <c r="E422" i="3"/>
  <c r="E421" i="3" s="1"/>
  <c r="D422" i="3"/>
  <c r="D421" i="3" s="1"/>
  <c r="C422" i="3"/>
  <c r="C421" i="3" s="1"/>
  <c r="C420" i="3" s="1"/>
  <c r="K416" i="3"/>
  <c r="K415" i="3" s="1"/>
  <c r="H416" i="3"/>
  <c r="G416" i="3"/>
  <c r="G415" i="3" s="1"/>
  <c r="F416" i="3"/>
  <c r="F415" i="3" s="1"/>
  <c r="E416" i="3"/>
  <c r="E415" i="3" s="1"/>
  <c r="D416" i="3"/>
  <c r="C416" i="3"/>
  <c r="C415" i="3" s="1"/>
  <c r="H415" i="3"/>
  <c r="D415" i="3"/>
  <c r="K405" i="3"/>
  <c r="K404" i="3" s="1"/>
  <c r="H405" i="3"/>
  <c r="G405" i="3"/>
  <c r="G404" i="3" s="1"/>
  <c r="F405" i="3"/>
  <c r="F404" i="3" s="1"/>
  <c r="E405" i="3"/>
  <c r="E404" i="3" s="1"/>
  <c r="D405" i="3"/>
  <c r="D404" i="3" s="1"/>
  <c r="C405" i="3"/>
  <c r="C404" i="3" s="1"/>
  <c r="H404" i="3"/>
  <c r="H403" i="3" s="1"/>
  <c r="K398" i="3"/>
  <c r="H398" i="3"/>
  <c r="G398" i="3"/>
  <c r="F398" i="3"/>
  <c r="E398" i="3"/>
  <c r="D398" i="3"/>
  <c r="C398" i="3"/>
  <c r="K395" i="3"/>
  <c r="H395" i="3"/>
  <c r="G395" i="3"/>
  <c r="F395" i="3"/>
  <c r="E395" i="3"/>
  <c r="D395" i="3"/>
  <c r="C395" i="3"/>
  <c r="K393" i="3"/>
  <c r="H393" i="3"/>
  <c r="G393" i="3"/>
  <c r="F393" i="3"/>
  <c r="E393" i="3"/>
  <c r="D393" i="3"/>
  <c r="C393" i="3"/>
  <c r="K391" i="3"/>
  <c r="H391" i="3"/>
  <c r="G391" i="3"/>
  <c r="F391" i="3"/>
  <c r="E391" i="3"/>
  <c r="D391" i="3"/>
  <c r="C391" i="3"/>
  <c r="C390" i="3"/>
  <c r="K388" i="3"/>
  <c r="H388" i="3"/>
  <c r="H387" i="3" s="1"/>
  <c r="G388" i="3"/>
  <c r="F388" i="3"/>
  <c r="F387" i="3" s="1"/>
  <c r="E388" i="3"/>
  <c r="E387" i="3" s="1"/>
  <c r="D388" i="3"/>
  <c r="D387" i="3" s="1"/>
  <c r="C388" i="3"/>
  <c r="K387" i="3"/>
  <c r="G387" i="3"/>
  <c r="C387" i="3"/>
  <c r="K384" i="3"/>
  <c r="H384" i="3"/>
  <c r="G384" i="3"/>
  <c r="F384" i="3"/>
  <c r="E384" i="3"/>
  <c r="D384" i="3"/>
  <c r="C384" i="3"/>
  <c r="K382" i="3"/>
  <c r="K381" i="3" s="1"/>
  <c r="H382" i="3"/>
  <c r="G382" i="3"/>
  <c r="G381" i="3" s="1"/>
  <c r="F382" i="3"/>
  <c r="F381" i="3" s="1"/>
  <c r="E382" i="3"/>
  <c r="D382" i="3"/>
  <c r="C382" i="3"/>
  <c r="C381" i="3" s="1"/>
  <c r="K377" i="3"/>
  <c r="H377" i="3"/>
  <c r="G377" i="3"/>
  <c r="F377" i="3"/>
  <c r="F376" i="3" s="1"/>
  <c r="F375" i="3" s="1"/>
  <c r="E377" i="3"/>
  <c r="E376" i="3" s="1"/>
  <c r="E375" i="3" s="1"/>
  <c r="D377" i="3"/>
  <c r="C377" i="3"/>
  <c r="K376" i="3"/>
  <c r="K375" i="3" s="1"/>
  <c r="H376" i="3"/>
  <c r="H375" i="3" s="1"/>
  <c r="G376" i="3"/>
  <c r="G375" i="3" s="1"/>
  <c r="D376" i="3"/>
  <c r="D375" i="3" s="1"/>
  <c r="C376" i="3"/>
  <c r="C375" i="3" s="1"/>
  <c r="K366" i="3"/>
  <c r="K365" i="3" s="1"/>
  <c r="H366" i="3"/>
  <c r="H365" i="3" s="1"/>
  <c r="G366" i="3"/>
  <c r="G365" i="3" s="1"/>
  <c r="F366" i="3"/>
  <c r="E366" i="3"/>
  <c r="D366" i="3"/>
  <c r="D365" i="3" s="1"/>
  <c r="C366" i="3"/>
  <c r="C365" i="3" s="1"/>
  <c r="F365" i="3"/>
  <c r="E365" i="3"/>
  <c r="K357" i="3"/>
  <c r="K356" i="3" s="1"/>
  <c r="H357" i="3"/>
  <c r="H356" i="3" s="1"/>
  <c r="G357" i="3"/>
  <c r="G356" i="3" s="1"/>
  <c r="F357" i="3"/>
  <c r="F356" i="3" s="1"/>
  <c r="F348" i="3" s="1"/>
  <c r="E357" i="3"/>
  <c r="D357" i="3"/>
  <c r="D356" i="3" s="1"/>
  <c r="C357" i="3"/>
  <c r="C356" i="3" s="1"/>
  <c r="E356" i="3"/>
  <c r="K352" i="3"/>
  <c r="H352" i="3"/>
  <c r="H349" i="3" s="1"/>
  <c r="H348" i="3" s="1"/>
  <c r="G352" i="3"/>
  <c r="F352" i="3"/>
  <c r="E352" i="3"/>
  <c r="D352" i="3"/>
  <c r="D349" i="3" s="1"/>
  <c r="C352" i="3"/>
  <c r="K350" i="3"/>
  <c r="H350" i="3"/>
  <c r="G350" i="3"/>
  <c r="F350" i="3"/>
  <c r="F349" i="3" s="1"/>
  <c r="E350" i="3"/>
  <c r="E349" i="3" s="1"/>
  <c r="D350" i="3"/>
  <c r="C350" i="3"/>
  <c r="K349" i="3"/>
  <c r="K348" i="3" s="1"/>
  <c r="E348" i="3"/>
  <c r="K345" i="3"/>
  <c r="K344" i="3" s="1"/>
  <c r="H345" i="3"/>
  <c r="H344" i="3" s="1"/>
  <c r="G345" i="3"/>
  <c r="G344" i="3" s="1"/>
  <c r="F345" i="3"/>
  <c r="F344" i="3" s="1"/>
  <c r="E345" i="3"/>
  <c r="E344" i="3" s="1"/>
  <c r="D345" i="3"/>
  <c r="D344" i="3" s="1"/>
  <c r="C345" i="3"/>
  <c r="C344" i="3" s="1"/>
  <c r="K342" i="3"/>
  <c r="H342" i="3"/>
  <c r="H339" i="3" s="1"/>
  <c r="G342" i="3"/>
  <c r="F342" i="3"/>
  <c r="E342" i="3"/>
  <c r="D342" i="3"/>
  <c r="C342" i="3"/>
  <c r="K340" i="3"/>
  <c r="H340" i="3"/>
  <c r="G340" i="3"/>
  <c r="F340" i="3"/>
  <c r="F339" i="3" s="1"/>
  <c r="E340" i="3"/>
  <c r="E339" i="3" s="1"/>
  <c r="D340" i="3"/>
  <c r="C340" i="3"/>
  <c r="K339" i="3"/>
  <c r="D339" i="3"/>
  <c r="K333" i="3"/>
  <c r="K332" i="3" s="1"/>
  <c r="H333" i="3"/>
  <c r="H332" i="3" s="1"/>
  <c r="G333" i="3"/>
  <c r="G332" i="3" s="1"/>
  <c r="F333" i="3"/>
  <c r="E333" i="3"/>
  <c r="E332" i="3" s="1"/>
  <c r="D333" i="3"/>
  <c r="D332" i="3" s="1"/>
  <c r="C333" i="3"/>
  <c r="C332" i="3" s="1"/>
  <c r="F332" i="3"/>
  <c r="K329" i="3"/>
  <c r="K328" i="3" s="1"/>
  <c r="H329" i="3"/>
  <c r="H328" i="3" s="1"/>
  <c r="G329" i="3"/>
  <c r="G328" i="3" s="1"/>
  <c r="F329" i="3"/>
  <c r="E329" i="3"/>
  <c r="D329" i="3"/>
  <c r="D328" i="3" s="1"/>
  <c r="C329" i="3"/>
  <c r="C328" i="3" s="1"/>
  <c r="F328" i="3"/>
  <c r="E328" i="3"/>
  <c r="K325" i="3"/>
  <c r="H325" i="3"/>
  <c r="G325" i="3"/>
  <c r="F325" i="3"/>
  <c r="E325" i="3"/>
  <c r="D325" i="3"/>
  <c r="C325" i="3"/>
  <c r="K323" i="3"/>
  <c r="K322" i="3" s="1"/>
  <c r="H323" i="3"/>
  <c r="H322" i="3" s="1"/>
  <c r="G323" i="3"/>
  <c r="G322" i="3" s="1"/>
  <c r="F323" i="3"/>
  <c r="E323" i="3"/>
  <c r="D323" i="3"/>
  <c r="D322" i="3" s="1"/>
  <c r="C323" i="3"/>
  <c r="C322" i="3" s="1"/>
  <c r="F322" i="3"/>
  <c r="E322" i="3"/>
  <c r="K314" i="3"/>
  <c r="K313" i="3" s="1"/>
  <c r="K312" i="3" s="1"/>
  <c r="H314" i="3"/>
  <c r="H313" i="3" s="1"/>
  <c r="H312" i="3" s="1"/>
  <c r="G314" i="3"/>
  <c r="G313" i="3" s="1"/>
  <c r="G312" i="3" s="1"/>
  <c r="F314" i="3"/>
  <c r="E314" i="3"/>
  <c r="D314" i="3"/>
  <c r="D313" i="3" s="1"/>
  <c r="D312" i="3" s="1"/>
  <c r="C314" i="3"/>
  <c r="C313" i="3" s="1"/>
  <c r="F313" i="3"/>
  <c r="E313" i="3"/>
  <c r="E312" i="3" s="1"/>
  <c r="K309" i="3"/>
  <c r="H309" i="3"/>
  <c r="G309" i="3"/>
  <c r="F309" i="3"/>
  <c r="F308" i="3" s="1"/>
  <c r="E309" i="3"/>
  <c r="E308" i="3" s="1"/>
  <c r="D309" i="3"/>
  <c r="C309" i="3"/>
  <c r="K308" i="3"/>
  <c r="H308" i="3"/>
  <c r="G308" i="3"/>
  <c r="D308" i="3"/>
  <c r="C308" i="3"/>
  <c r="K305" i="3"/>
  <c r="H305" i="3"/>
  <c r="G305" i="3"/>
  <c r="F305" i="3"/>
  <c r="F304" i="3" s="1"/>
  <c r="E305" i="3"/>
  <c r="E304" i="3" s="1"/>
  <c r="D305" i="3"/>
  <c r="C305" i="3"/>
  <c r="K304" i="3"/>
  <c r="H304" i="3"/>
  <c r="G304" i="3"/>
  <c r="D304" i="3"/>
  <c r="C304" i="3"/>
  <c r="K301" i="3"/>
  <c r="H301" i="3"/>
  <c r="G301" i="3"/>
  <c r="F301" i="3"/>
  <c r="E301" i="3"/>
  <c r="D301" i="3"/>
  <c r="C301" i="3"/>
  <c r="K296" i="3"/>
  <c r="K295" i="3" s="1"/>
  <c r="H296" i="3"/>
  <c r="G296" i="3"/>
  <c r="F296" i="3"/>
  <c r="E296" i="3"/>
  <c r="E295" i="3" s="1"/>
  <c r="D296" i="3"/>
  <c r="D295" i="3" s="1"/>
  <c r="C296" i="3"/>
  <c r="C295" i="3" s="1"/>
  <c r="H295" i="3"/>
  <c r="G295" i="3"/>
  <c r="K290" i="3"/>
  <c r="K289" i="3" s="1"/>
  <c r="H290" i="3"/>
  <c r="G290" i="3"/>
  <c r="F290" i="3"/>
  <c r="F289" i="3" s="1"/>
  <c r="E290" i="3"/>
  <c r="E289" i="3" s="1"/>
  <c r="D290" i="3"/>
  <c r="D289" i="3" s="1"/>
  <c r="C290" i="3"/>
  <c r="C289" i="3" s="1"/>
  <c r="H289" i="3"/>
  <c r="G289" i="3"/>
  <c r="K279" i="3"/>
  <c r="K278" i="3" s="1"/>
  <c r="K277" i="3" s="1"/>
  <c r="H279" i="3"/>
  <c r="G279" i="3"/>
  <c r="F279" i="3"/>
  <c r="F278" i="3" s="1"/>
  <c r="E279" i="3"/>
  <c r="E278" i="3" s="1"/>
  <c r="E277" i="3" s="1"/>
  <c r="D279" i="3"/>
  <c r="D278" i="3" s="1"/>
  <c r="D277" i="3" s="1"/>
  <c r="C279" i="3"/>
  <c r="C278" i="3" s="1"/>
  <c r="C277" i="3" s="1"/>
  <c r="H278" i="3"/>
  <c r="H277" i="3" s="1"/>
  <c r="G278" i="3"/>
  <c r="G277" i="3" s="1"/>
  <c r="K275" i="3"/>
  <c r="K274" i="3" s="1"/>
  <c r="H275" i="3"/>
  <c r="H274" i="3" s="1"/>
  <c r="G275" i="3"/>
  <c r="G274" i="3" s="1"/>
  <c r="F275" i="3"/>
  <c r="F274" i="3" s="1"/>
  <c r="E275" i="3"/>
  <c r="D275" i="3"/>
  <c r="D274" i="3" s="1"/>
  <c r="C275" i="3"/>
  <c r="C274" i="3" s="1"/>
  <c r="E274" i="3"/>
  <c r="K257" i="3"/>
  <c r="K256" i="3" s="1"/>
  <c r="H257" i="3"/>
  <c r="H256" i="3" s="1"/>
  <c r="G257" i="3"/>
  <c r="G256" i="3" s="1"/>
  <c r="F257" i="3"/>
  <c r="F256" i="3" s="1"/>
  <c r="E257" i="3"/>
  <c r="D257" i="3"/>
  <c r="D256" i="3" s="1"/>
  <c r="C257" i="3"/>
  <c r="C256" i="3" s="1"/>
  <c r="E256" i="3"/>
  <c r="K254" i="3"/>
  <c r="K253" i="3" s="1"/>
  <c r="K252" i="3" s="1"/>
  <c r="H254" i="3"/>
  <c r="H253" i="3" s="1"/>
  <c r="G254" i="3"/>
  <c r="G253" i="3" s="1"/>
  <c r="F254" i="3"/>
  <c r="E254" i="3"/>
  <c r="D254" i="3"/>
  <c r="D253" i="3" s="1"/>
  <c r="C254" i="3"/>
  <c r="C253" i="3" s="1"/>
  <c r="F253" i="3"/>
  <c r="E253" i="3"/>
  <c r="E252" i="3" s="1"/>
  <c r="K244" i="3"/>
  <c r="H244" i="3"/>
  <c r="G244" i="3"/>
  <c r="F244" i="3"/>
  <c r="E244" i="3"/>
  <c r="D244" i="3"/>
  <c r="C244" i="3"/>
  <c r="K241" i="3"/>
  <c r="H241" i="3"/>
  <c r="G241" i="3"/>
  <c r="F241" i="3"/>
  <c r="E241" i="3"/>
  <c r="D241" i="3"/>
  <c r="C241" i="3"/>
  <c r="K239" i="3"/>
  <c r="H239" i="3"/>
  <c r="G239" i="3"/>
  <c r="F239" i="3"/>
  <c r="E239" i="3"/>
  <c r="D239" i="3"/>
  <c r="C239" i="3"/>
  <c r="K237" i="3"/>
  <c r="H237" i="3"/>
  <c r="G237" i="3"/>
  <c r="G236" i="3" s="1"/>
  <c r="F237" i="3"/>
  <c r="F236" i="3" s="1"/>
  <c r="E237" i="3"/>
  <c r="D237" i="3"/>
  <c r="C237" i="3"/>
  <c r="K234" i="3"/>
  <c r="H234" i="3"/>
  <c r="G234" i="3"/>
  <c r="F234" i="3"/>
  <c r="E234" i="3"/>
  <c r="D234" i="3"/>
  <c r="C234" i="3"/>
  <c r="K232" i="3"/>
  <c r="H232" i="3"/>
  <c r="G232" i="3"/>
  <c r="F232" i="3"/>
  <c r="E232" i="3"/>
  <c r="D232" i="3"/>
  <c r="C232" i="3"/>
  <c r="K230" i="3"/>
  <c r="K229" i="3" s="1"/>
  <c r="H230" i="3"/>
  <c r="H229" i="3" s="1"/>
  <c r="G230" i="3"/>
  <c r="F230" i="3"/>
  <c r="E230" i="3"/>
  <c r="E229" i="3" s="1"/>
  <c r="D230" i="3"/>
  <c r="D229" i="3" s="1"/>
  <c r="C230" i="3"/>
  <c r="C229" i="3" s="1"/>
  <c r="F229" i="3"/>
  <c r="K226" i="3"/>
  <c r="H226" i="3"/>
  <c r="H225" i="3" s="1"/>
  <c r="G226" i="3"/>
  <c r="F226" i="3"/>
  <c r="E226" i="3"/>
  <c r="D226" i="3"/>
  <c r="C226" i="3"/>
  <c r="F225" i="3"/>
  <c r="K217" i="3"/>
  <c r="K216" i="3" s="1"/>
  <c r="K215" i="3" s="1"/>
  <c r="H217" i="3"/>
  <c r="H216" i="3" s="1"/>
  <c r="H215" i="3" s="1"/>
  <c r="G217" i="3"/>
  <c r="G216" i="3" s="1"/>
  <c r="G215" i="3" s="1"/>
  <c r="F217" i="3"/>
  <c r="E217" i="3"/>
  <c r="D217" i="3"/>
  <c r="D216" i="3" s="1"/>
  <c r="D215" i="3" s="1"/>
  <c r="C217" i="3"/>
  <c r="C216" i="3" s="1"/>
  <c r="C215" i="3" s="1"/>
  <c r="F216" i="3"/>
  <c r="F215" i="3" s="1"/>
  <c r="E216" i="3"/>
  <c r="E215" i="3" s="1"/>
  <c r="G213" i="3"/>
  <c r="G212" i="3" s="1"/>
  <c r="K209" i="3"/>
  <c r="K208" i="3" s="1"/>
  <c r="K207" i="3" s="1"/>
  <c r="H209" i="3"/>
  <c r="H208" i="3" s="1"/>
  <c r="H207" i="3" s="1"/>
  <c r="G209" i="3"/>
  <c r="G208" i="3" s="1"/>
  <c r="F209" i="3"/>
  <c r="E209" i="3"/>
  <c r="D209" i="3"/>
  <c r="D208" i="3" s="1"/>
  <c r="C209" i="3"/>
  <c r="C208" i="3" s="1"/>
  <c r="F208" i="3"/>
  <c r="F207" i="3" s="1"/>
  <c r="E208" i="3"/>
  <c r="E207" i="3" s="1"/>
  <c r="D207" i="3"/>
  <c r="C207" i="3"/>
  <c r="K201" i="3"/>
  <c r="H201" i="3"/>
  <c r="H200" i="3" s="1"/>
  <c r="H199" i="3" s="1"/>
  <c r="G201" i="3"/>
  <c r="F201" i="3"/>
  <c r="F200" i="3" s="1"/>
  <c r="F199" i="3" s="1"/>
  <c r="E201" i="3"/>
  <c r="E200" i="3" s="1"/>
  <c r="D201" i="3"/>
  <c r="D200" i="3" s="1"/>
  <c r="D199" i="3" s="1"/>
  <c r="C201" i="3"/>
  <c r="K200" i="3"/>
  <c r="K199" i="3" s="1"/>
  <c r="G200" i="3"/>
  <c r="G199" i="3" s="1"/>
  <c r="C200" i="3"/>
  <c r="C199" i="3" s="1"/>
  <c r="E199" i="3"/>
  <c r="K196" i="3"/>
  <c r="K195" i="3" s="1"/>
  <c r="H196" i="3"/>
  <c r="H195" i="3" s="1"/>
  <c r="G196" i="3"/>
  <c r="G195" i="3" s="1"/>
  <c r="F196" i="3"/>
  <c r="E196" i="3"/>
  <c r="D196" i="3"/>
  <c r="D195" i="3" s="1"/>
  <c r="C196" i="3"/>
  <c r="C195" i="3" s="1"/>
  <c r="F195" i="3"/>
  <c r="E195" i="3"/>
  <c r="K192" i="3"/>
  <c r="H192" i="3"/>
  <c r="G192" i="3"/>
  <c r="F192" i="3"/>
  <c r="E192" i="3"/>
  <c r="D192" i="3"/>
  <c r="C192" i="3"/>
  <c r="K185" i="3"/>
  <c r="H185" i="3"/>
  <c r="G185" i="3"/>
  <c r="F185" i="3"/>
  <c r="E185" i="3"/>
  <c r="D185" i="3"/>
  <c r="C185" i="3"/>
  <c r="K183" i="3"/>
  <c r="H183" i="3"/>
  <c r="H182" i="3" s="1"/>
  <c r="G183" i="3"/>
  <c r="F183" i="3"/>
  <c r="E183" i="3"/>
  <c r="E182" i="3" s="1"/>
  <c r="E181" i="3" s="1"/>
  <c r="D183" i="3"/>
  <c r="D182" i="3" s="1"/>
  <c r="C183" i="3"/>
  <c r="F182" i="3"/>
  <c r="K179" i="3"/>
  <c r="K178" i="3" s="1"/>
  <c r="K177" i="3" s="1"/>
  <c r="H179" i="3"/>
  <c r="H178" i="3" s="1"/>
  <c r="H177" i="3" s="1"/>
  <c r="G179" i="3"/>
  <c r="G178" i="3" s="1"/>
  <c r="G177" i="3" s="1"/>
  <c r="F179" i="3"/>
  <c r="E179" i="3"/>
  <c r="D179" i="3"/>
  <c r="D178" i="3" s="1"/>
  <c r="D177" i="3" s="1"/>
  <c r="C179" i="3"/>
  <c r="C178" i="3" s="1"/>
  <c r="C177" i="3" s="1"/>
  <c r="F178" i="3"/>
  <c r="F177" i="3" s="1"/>
  <c r="E178" i="3"/>
  <c r="E177" i="3" s="1"/>
  <c r="K175" i="3"/>
  <c r="H175" i="3"/>
  <c r="G175" i="3"/>
  <c r="F175" i="3"/>
  <c r="E175" i="3"/>
  <c r="D175" i="3"/>
  <c r="C175" i="3"/>
  <c r="K171" i="3"/>
  <c r="H171" i="3"/>
  <c r="G171" i="3"/>
  <c r="F171" i="3"/>
  <c r="E171" i="3"/>
  <c r="D171" i="3"/>
  <c r="C171" i="3"/>
  <c r="K169" i="3"/>
  <c r="H169" i="3"/>
  <c r="G169" i="3"/>
  <c r="F169" i="3"/>
  <c r="E169" i="3"/>
  <c r="D169" i="3"/>
  <c r="C169" i="3"/>
  <c r="K167" i="3"/>
  <c r="K166" i="3" s="1"/>
  <c r="H167" i="3"/>
  <c r="G167" i="3"/>
  <c r="F167" i="3"/>
  <c r="E167" i="3"/>
  <c r="E166" i="3" s="1"/>
  <c r="D167" i="3"/>
  <c r="C167" i="3"/>
  <c r="K163" i="3"/>
  <c r="H163" i="3"/>
  <c r="G163" i="3"/>
  <c r="F163" i="3"/>
  <c r="E163" i="3"/>
  <c r="D163" i="3"/>
  <c r="C163" i="3"/>
  <c r="K160" i="3"/>
  <c r="K159" i="3" s="1"/>
  <c r="H160" i="3"/>
  <c r="H159" i="3" s="1"/>
  <c r="G160" i="3"/>
  <c r="F160" i="3"/>
  <c r="E160" i="3"/>
  <c r="D160" i="3"/>
  <c r="C160" i="3"/>
  <c r="C159" i="3" s="1"/>
  <c r="G159" i="3"/>
  <c r="D159" i="3"/>
  <c r="K90" i="3"/>
  <c r="K89" i="3" s="1"/>
  <c r="H90" i="3"/>
  <c r="H89" i="3" s="1"/>
  <c r="G90" i="3"/>
  <c r="G89" i="3" s="1"/>
  <c r="F90" i="3"/>
  <c r="F89" i="3" s="1"/>
  <c r="E90" i="3"/>
  <c r="E89" i="3" s="1"/>
  <c r="D90" i="3"/>
  <c r="D89" i="3" s="1"/>
  <c r="C90" i="3"/>
  <c r="C89" i="3" s="1"/>
  <c r="K86" i="3"/>
  <c r="K85" i="3" s="1"/>
  <c r="H86" i="3"/>
  <c r="H85" i="3" s="1"/>
  <c r="G86" i="3"/>
  <c r="G85" i="3" s="1"/>
  <c r="F86" i="3"/>
  <c r="E86" i="3"/>
  <c r="D86" i="3"/>
  <c r="D85" i="3" s="1"/>
  <c r="C86" i="3"/>
  <c r="C85" i="3" s="1"/>
  <c r="F85" i="3"/>
  <c r="E85" i="3"/>
  <c r="K82" i="3"/>
  <c r="H82" i="3"/>
  <c r="G82" i="3"/>
  <c r="F82" i="3"/>
  <c r="E82" i="3"/>
  <c r="D82" i="3"/>
  <c r="C82" i="3"/>
  <c r="K80" i="3"/>
  <c r="H80" i="3"/>
  <c r="G80" i="3"/>
  <c r="F80" i="3"/>
  <c r="E80" i="3"/>
  <c r="E79" i="3" s="1"/>
  <c r="D80" i="3"/>
  <c r="D79" i="3" s="1"/>
  <c r="C80" i="3"/>
  <c r="K79" i="3"/>
  <c r="H79" i="3"/>
  <c r="G79" i="3"/>
  <c r="C79" i="3"/>
  <c r="K73" i="3"/>
  <c r="H73" i="3"/>
  <c r="G73" i="3"/>
  <c r="F73" i="3"/>
  <c r="F72" i="3" s="1"/>
  <c r="E73" i="3"/>
  <c r="E72" i="3" s="1"/>
  <c r="D73" i="3"/>
  <c r="C73" i="3"/>
  <c r="K72" i="3"/>
  <c r="H72" i="3"/>
  <c r="G72" i="3"/>
  <c r="D72" i="3"/>
  <c r="C72" i="3"/>
  <c r="K69" i="3"/>
  <c r="K68" i="3" s="1"/>
  <c r="H69" i="3"/>
  <c r="H68" i="3" s="1"/>
  <c r="G69" i="3"/>
  <c r="G68" i="3" s="1"/>
  <c r="F69" i="3"/>
  <c r="F68" i="3" s="1"/>
  <c r="E69" i="3"/>
  <c r="E68" i="3" s="1"/>
  <c r="D69" i="3"/>
  <c r="C69" i="3"/>
  <c r="C68" i="3" s="1"/>
  <c r="D68" i="3"/>
  <c r="K66" i="3"/>
  <c r="K65" i="3" s="1"/>
  <c r="H66" i="3"/>
  <c r="G66" i="3"/>
  <c r="F66" i="3"/>
  <c r="F65" i="3" s="1"/>
  <c r="E66" i="3"/>
  <c r="E65" i="3" s="1"/>
  <c r="D66" i="3"/>
  <c r="C66" i="3"/>
  <c r="C65" i="3" s="1"/>
  <c r="H65" i="3"/>
  <c r="G65" i="3"/>
  <c r="D65" i="3"/>
  <c r="K61" i="3"/>
  <c r="H61" i="3"/>
  <c r="G61" i="3"/>
  <c r="F61" i="3"/>
  <c r="F60" i="3" s="1"/>
  <c r="E61" i="3"/>
  <c r="E60" i="3" s="1"/>
  <c r="D61" i="3"/>
  <c r="D60" i="3" s="1"/>
  <c r="C61" i="3"/>
  <c r="K60" i="3"/>
  <c r="H60" i="3"/>
  <c r="G60" i="3"/>
  <c r="C60" i="3"/>
  <c r="K40" i="3"/>
  <c r="K39" i="3" s="1"/>
  <c r="H40" i="3"/>
  <c r="H39" i="3" s="1"/>
  <c r="G40" i="3"/>
  <c r="G39" i="3" s="1"/>
  <c r="F40" i="3"/>
  <c r="F39" i="3" s="1"/>
  <c r="E40" i="3"/>
  <c r="E39" i="3" s="1"/>
  <c r="E38" i="3" s="1"/>
  <c r="D40" i="3"/>
  <c r="D39" i="3" s="1"/>
  <c r="C40" i="3"/>
  <c r="C39" i="3" s="1"/>
  <c r="F36" i="3"/>
  <c r="F35" i="3" s="1"/>
  <c r="F34" i="3" s="1"/>
  <c r="K35" i="3"/>
  <c r="H35" i="3"/>
  <c r="H34" i="3" s="1"/>
  <c r="G35" i="3"/>
  <c r="E35" i="3"/>
  <c r="E34" i="3" s="1"/>
  <c r="D35" i="3"/>
  <c r="D34" i="3" s="1"/>
  <c r="C35" i="3"/>
  <c r="K34" i="3"/>
  <c r="G34" i="3"/>
  <c r="C34" i="3"/>
  <c r="K14" i="3"/>
  <c r="H14" i="3"/>
  <c r="H13" i="3" s="1"/>
  <c r="G14" i="3"/>
  <c r="G13" i="3" s="1"/>
  <c r="F14" i="3"/>
  <c r="F13" i="3" s="1"/>
  <c r="E14" i="3"/>
  <c r="E13" i="3" s="1"/>
  <c r="D14" i="3"/>
  <c r="D13" i="3" s="1"/>
  <c r="C14" i="3"/>
  <c r="C13" i="3" s="1"/>
  <c r="K13" i="3"/>
  <c r="K11" i="3"/>
  <c r="K10" i="3" s="1"/>
  <c r="H11" i="3"/>
  <c r="H10" i="3" s="1"/>
  <c r="G11" i="3"/>
  <c r="F11" i="3"/>
  <c r="F10" i="3" s="1"/>
  <c r="E11" i="3"/>
  <c r="E10" i="3" s="1"/>
  <c r="D11" i="3"/>
  <c r="D10" i="3" s="1"/>
  <c r="C11" i="3"/>
  <c r="C10" i="3" s="1"/>
  <c r="G10" i="3"/>
  <c r="F166" i="3" l="1"/>
  <c r="D166" i="3"/>
  <c r="H166" i="3"/>
  <c r="H88" i="3" s="1"/>
  <c r="F159" i="3"/>
  <c r="F88" i="3" s="1"/>
  <c r="C166" i="3"/>
  <c r="C88" i="3" s="1"/>
  <c r="G166" i="3"/>
  <c r="G88" i="3" s="1"/>
  <c r="D529" i="3"/>
  <c r="E529" i="3"/>
  <c r="G403" i="3"/>
  <c r="C502" i="3"/>
  <c r="K502" i="3"/>
  <c r="F502" i="3"/>
  <c r="E403" i="3"/>
  <c r="K403" i="3"/>
  <c r="E381" i="3"/>
  <c r="D390" i="3"/>
  <c r="H390" i="3"/>
  <c r="F390" i="3"/>
  <c r="C252" i="3"/>
  <c r="G252" i="3"/>
  <c r="F181" i="3"/>
  <c r="D9" i="3"/>
  <c r="H9" i="3"/>
  <c r="C562" i="3"/>
  <c r="K562" i="3"/>
  <c r="E562" i="3"/>
  <c r="D562" i="3"/>
  <c r="H562" i="3"/>
  <c r="F562" i="3"/>
  <c r="C552" i="3"/>
  <c r="F552" i="3"/>
  <c r="F553" i="3"/>
  <c r="K529" i="3"/>
  <c r="C538" i="3"/>
  <c r="K552" i="3"/>
  <c r="E552" i="3"/>
  <c r="K538" i="3"/>
  <c r="E538" i="3"/>
  <c r="H502" i="3"/>
  <c r="G502" i="3"/>
  <c r="E502" i="3"/>
  <c r="D456" i="3"/>
  <c r="E456" i="3"/>
  <c r="F456" i="3"/>
  <c r="F420" i="3"/>
  <c r="G456" i="3"/>
  <c r="H456" i="3"/>
  <c r="E420" i="3"/>
  <c r="D420" i="3"/>
  <c r="H420" i="3"/>
  <c r="O420" i="3"/>
  <c r="C403" i="3"/>
  <c r="D403" i="3"/>
  <c r="F403" i="3"/>
  <c r="K390" i="3"/>
  <c r="K380" i="3" s="1"/>
  <c r="C380" i="3"/>
  <c r="F380" i="3"/>
  <c r="E390" i="3"/>
  <c r="E380" i="3" s="1"/>
  <c r="G390" i="3"/>
  <c r="G380" i="3" s="1"/>
  <c r="D381" i="3"/>
  <c r="D380" i="3" s="1"/>
  <c r="H381" i="3"/>
  <c r="H380" i="3" s="1"/>
  <c r="C349" i="3"/>
  <c r="C348" i="3" s="1"/>
  <c r="G349" i="3"/>
  <c r="G348" i="3" s="1"/>
  <c r="H327" i="3"/>
  <c r="D327" i="3"/>
  <c r="F312" i="3"/>
  <c r="C312" i="3"/>
  <c r="O277" i="3"/>
  <c r="F295" i="3"/>
  <c r="F277" i="3" s="1"/>
  <c r="G303" i="3"/>
  <c r="C303" i="3"/>
  <c r="K303" i="3"/>
  <c r="F303" i="3"/>
  <c r="H252" i="3"/>
  <c r="D252" i="3"/>
  <c r="E236" i="3"/>
  <c r="C236" i="3"/>
  <c r="C224" i="3" s="1"/>
  <c r="K236" i="3"/>
  <c r="K224" i="3" s="1"/>
  <c r="F224" i="3"/>
  <c r="D236" i="3"/>
  <c r="H236" i="3"/>
  <c r="H224" i="3" s="1"/>
  <c r="D224" i="3"/>
  <c r="E224" i="3"/>
  <c r="G229" i="3"/>
  <c r="G224" i="3" s="1"/>
  <c r="O181" i="3"/>
  <c r="C182" i="3"/>
  <c r="C181" i="3" s="1"/>
  <c r="G182" i="3"/>
  <c r="G181" i="3" s="1"/>
  <c r="K182" i="3"/>
  <c r="K181" i="3" s="1"/>
  <c r="D181" i="3"/>
  <c r="H181" i="3"/>
  <c r="E159" i="3"/>
  <c r="E88" i="3" s="1"/>
  <c r="O90" i="3"/>
  <c r="F79" i="3"/>
  <c r="F38" i="3"/>
  <c r="G38" i="3"/>
  <c r="H38" i="3"/>
  <c r="K9" i="3"/>
  <c r="C9" i="3"/>
  <c r="G9" i="3"/>
  <c r="C38" i="3"/>
  <c r="K38" i="3"/>
  <c r="K88" i="3"/>
  <c r="E9" i="3"/>
  <c r="F9" i="3"/>
  <c r="D38" i="3"/>
  <c r="D88" i="3"/>
  <c r="G207" i="3"/>
  <c r="F252" i="3"/>
  <c r="D303" i="3"/>
  <c r="F327" i="3"/>
  <c r="C339" i="3"/>
  <c r="G339" i="3"/>
  <c r="G327" i="3" s="1"/>
  <c r="H303" i="3"/>
  <c r="E303" i="3"/>
  <c r="E327" i="3"/>
  <c r="C327" i="3"/>
  <c r="K327" i="3"/>
  <c r="D348" i="3"/>
  <c r="C456" i="3"/>
  <c r="K456" i="3"/>
  <c r="G538" i="3"/>
  <c r="G552" i="3"/>
  <c r="D502" i="3"/>
  <c r="H538" i="3"/>
  <c r="G562" i="3"/>
  <c r="F529" i="3"/>
  <c r="D538" i="3"/>
  <c r="K767" i="3" l="1"/>
  <c r="K780" i="3" s="1"/>
  <c r="C767" i="3"/>
  <c r="C780" i="3" s="1"/>
  <c r="E767" i="3"/>
  <c r="E780" i="3" s="1"/>
  <c r="D767" i="3"/>
  <c r="D780" i="3" s="1"/>
  <c r="H767" i="3"/>
  <c r="H780" i="3" s="1"/>
  <c r="F767" i="3"/>
  <c r="F780" i="3" s="1"/>
  <c r="G767" i="3"/>
  <c r="O767" i="3" l="1"/>
  <c r="G780" i="3"/>
  <c r="P767" i="3"/>
  <c r="H786" i="2" l="1"/>
  <c r="G786" i="2"/>
  <c r="F786" i="2"/>
  <c r="K778" i="2"/>
  <c r="G778" i="2"/>
  <c r="D778" i="2"/>
  <c r="C778" i="2"/>
  <c r="L773" i="2"/>
  <c r="K773" i="2"/>
  <c r="J773" i="2"/>
  <c r="I773" i="2"/>
  <c r="H773" i="2"/>
  <c r="G773" i="2"/>
  <c r="F773" i="2"/>
  <c r="E773" i="2"/>
  <c r="C773" i="2"/>
  <c r="L771" i="2"/>
  <c r="K771" i="2"/>
  <c r="J771" i="2"/>
  <c r="J778" i="2" s="1"/>
  <c r="I771" i="2"/>
  <c r="I778" i="2" s="1"/>
  <c r="G771" i="2"/>
  <c r="E771" i="2"/>
  <c r="E778" i="2" s="1"/>
  <c r="L763" i="2"/>
  <c r="K763" i="2"/>
  <c r="J763" i="2"/>
  <c r="I763" i="2"/>
  <c r="H763" i="2"/>
  <c r="G763" i="2"/>
  <c r="F763" i="2"/>
  <c r="E763" i="2"/>
  <c r="D763" i="2"/>
  <c r="C763" i="2"/>
  <c r="L760" i="2"/>
  <c r="K760" i="2"/>
  <c r="J760" i="2"/>
  <c r="I760" i="2"/>
  <c r="H760" i="2"/>
  <c r="G760" i="2"/>
  <c r="F760" i="2"/>
  <c r="E760" i="2"/>
  <c r="D760" i="2"/>
  <c r="C760" i="2"/>
  <c r="L758" i="2"/>
  <c r="K758" i="2"/>
  <c r="J758" i="2"/>
  <c r="I758" i="2"/>
  <c r="H758" i="2"/>
  <c r="G758" i="2"/>
  <c r="F758" i="2"/>
  <c r="E758" i="2"/>
  <c r="D758" i="2"/>
  <c r="C758" i="2"/>
  <c r="L750" i="2"/>
  <c r="K750" i="2"/>
  <c r="J750" i="2"/>
  <c r="I750" i="2"/>
  <c r="H750" i="2"/>
  <c r="G750" i="2"/>
  <c r="F750" i="2"/>
  <c r="E750" i="2"/>
  <c r="D750" i="2"/>
  <c r="C750" i="2"/>
  <c r="L747" i="2"/>
  <c r="K747" i="2"/>
  <c r="J747" i="2"/>
  <c r="I747" i="2"/>
  <c r="H747" i="2"/>
  <c r="G747" i="2"/>
  <c r="F747" i="2"/>
  <c r="E747" i="2"/>
  <c r="D747" i="2"/>
  <c r="C747" i="2"/>
  <c r="L744" i="2"/>
  <c r="K744" i="2"/>
  <c r="J744" i="2"/>
  <c r="I744" i="2"/>
  <c r="H744" i="2"/>
  <c r="G744" i="2"/>
  <c r="F744" i="2"/>
  <c r="E744" i="2"/>
  <c r="D744" i="2"/>
  <c r="C744" i="2"/>
  <c r="L742" i="2"/>
  <c r="K742" i="2"/>
  <c r="J742" i="2"/>
  <c r="I742" i="2"/>
  <c r="H742" i="2"/>
  <c r="G742" i="2"/>
  <c r="F742" i="2"/>
  <c r="E742" i="2"/>
  <c r="D742" i="2"/>
  <c r="C742" i="2"/>
  <c r="L738" i="2"/>
  <c r="K738" i="2"/>
  <c r="J738" i="2"/>
  <c r="I738" i="2"/>
  <c r="H738" i="2"/>
  <c r="G738" i="2"/>
  <c r="F738" i="2"/>
  <c r="E738" i="2"/>
  <c r="D738" i="2"/>
  <c r="C738" i="2"/>
  <c r="L734" i="2"/>
  <c r="K734" i="2"/>
  <c r="J734" i="2"/>
  <c r="I734" i="2"/>
  <c r="H734" i="2"/>
  <c r="G734" i="2"/>
  <c r="F734" i="2"/>
  <c r="E734" i="2"/>
  <c r="D734" i="2"/>
  <c r="C734" i="2"/>
  <c r="L731" i="2"/>
  <c r="K731" i="2"/>
  <c r="J731" i="2"/>
  <c r="I731" i="2"/>
  <c r="H731" i="2"/>
  <c r="G731" i="2"/>
  <c r="F731" i="2"/>
  <c r="E731" i="2"/>
  <c r="D731" i="2"/>
  <c r="C731" i="2"/>
  <c r="L729" i="2"/>
  <c r="K729" i="2"/>
  <c r="J729" i="2"/>
  <c r="I729" i="2"/>
  <c r="H729" i="2"/>
  <c r="G729" i="2"/>
  <c r="F729" i="2"/>
  <c r="E729" i="2"/>
  <c r="D729" i="2"/>
  <c r="C729" i="2"/>
  <c r="L725" i="2"/>
  <c r="K725" i="2"/>
  <c r="J725" i="2"/>
  <c r="I725" i="2"/>
  <c r="H725" i="2"/>
  <c r="G725" i="2"/>
  <c r="F725" i="2"/>
  <c r="E725" i="2"/>
  <c r="D725" i="2"/>
  <c r="C725" i="2"/>
  <c r="L718" i="2"/>
  <c r="K718" i="2"/>
  <c r="J718" i="2"/>
  <c r="I718" i="2"/>
  <c r="H718" i="2"/>
  <c r="G718" i="2"/>
  <c r="F718" i="2"/>
  <c r="E718" i="2"/>
  <c r="D718" i="2"/>
  <c r="C718" i="2"/>
  <c r="L705" i="2"/>
  <c r="K705" i="2"/>
  <c r="J705" i="2"/>
  <c r="I705" i="2"/>
  <c r="H705" i="2"/>
  <c r="G705" i="2"/>
  <c r="F705" i="2"/>
  <c r="E705" i="2"/>
  <c r="D705" i="2"/>
  <c r="C705" i="2"/>
  <c r="L697" i="2"/>
  <c r="K697" i="2"/>
  <c r="J697" i="2"/>
  <c r="I697" i="2"/>
  <c r="H697" i="2"/>
  <c r="G697" i="2"/>
  <c r="F697" i="2"/>
  <c r="E697" i="2"/>
  <c r="D697" i="2"/>
  <c r="C697" i="2"/>
  <c r="L693" i="2"/>
  <c r="K693" i="2"/>
  <c r="J693" i="2"/>
  <c r="I693" i="2"/>
  <c r="H693" i="2"/>
  <c r="G693" i="2"/>
  <c r="F693" i="2"/>
  <c r="E693" i="2"/>
  <c r="D693" i="2"/>
  <c r="C693" i="2"/>
  <c r="L689" i="2"/>
  <c r="K689" i="2"/>
  <c r="J689" i="2"/>
  <c r="I689" i="2"/>
  <c r="H689" i="2"/>
  <c r="G689" i="2"/>
  <c r="F689" i="2"/>
  <c r="E689" i="2"/>
  <c r="D689" i="2"/>
  <c r="C689" i="2"/>
  <c r="L686" i="2"/>
  <c r="K686" i="2"/>
  <c r="J686" i="2"/>
  <c r="I686" i="2"/>
  <c r="H686" i="2"/>
  <c r="G686" i="2"/>
  <c r="F686" i="2"/>
  <c r="E686" i="2"/>
  <c r="D686" i="2"/>
  <c r="C686" i="2"/>
  <c r="L678" i="2"/>
  <c r="K678" i="2"/>
  <c r="J678" i="2"/>
  <c r="I678" i="2"/>
  <c r="H678" i="2"/>
  <c r="G678" i="2"/>
  <c r="F678" i="2"/>
  <c r="E678" i="2"/>
  <c r="D678" i="2"/>
  <c r="C678" i="2"/>
  <c r="L673" i="2"/>
  <c r="K673" i="2"/>
  <c r="J673" i="2"/>
  <c r="I673" i="2"/>
  <c r="H673" i="2"/>
  <c r="G673" i="2"/>
  <c r="F673" i="2"/>
  <c r="E673" i="2"/>
  <c r="D673" i="2"/>
  <c r="C673" i="2"/>
  <c r="L669" i="2"/>
  <c r="K669" i="2"/>
  <c r="J669" i="2"/>
  <c r="I669" i="2"/>
  <c r="H669" i="2"/>
  <c r="G669" i="2"/>
  <c r="F669" i="2"/>
  <c r="E669" i="2"/>
  <c r="D669" i="2"/>
  <c r="C669" i="2"/>
  <c r="L666" i="2"/>
  <c r="K666" i="2"/>
  <c r="J666" i="2"/>
  <c r="I666" i="2"/>
  <c r="H666" i="2"/>
  <c r="G666" i="2"/>
  <c r="F666" i="2"/>
  <c r="E666" i="2"/>
  <c r="D666" i="2"/>
  <c r="C666" i="2"/>
  <c r="L663" i="2"/>
  <c r="K663" i="2"/>
  <c r="J663" i="2"/>
  <c r="I663" i="2"/>
  <c r="H663" i="2"/>
  <c r="G663" i="2"/>
  <c r="F663" i="2"/>
  <c r="E663" i="2"/>
  <c r="D663" i="2"/>
  <c r="C663" i="2"/>
  <c r="L655" i="2"/>
  <c r="K655" i="2"/>
  <c r="J655" i="2"/>
  <c r="I655" i="2"/>
  <c r="H655" i="2"/>
  <c r="G655" i="2"/>
  <c r="F655" i="2"/>
  <c r="E655" i="2"/>
  <c r="D655" i="2"/>
  <c r="C655" i="2"/>
  <c r="L643" i="2"/>
  <c r="K643" i="2"/>
  <c r="J643" i="2"/>
  <c r="I643" i="2"/>
  <c r="H643" i="2"/>
  <c r="G643" i="2"/>
  <c r="F643" i="2"/>
  <c r="E643" i="2"/>
  <c r="D643" i="2"/>
  <c r="C643" i="2"/>
  <c r="L633" i="2"/>
  <c r="L632" i="2" s="1"/>
  <c r="K633" i="2"/>
  <c r="K632" i="2" s="1"/>
  <c r="J633" i="2"/>
  <c r="J632" i="2" s="1"/>
  <c r="I633" i="2"/>
  <c r="I632" i="2" s="1"/>
  <c r="H633" i="2"/>
  <c r="H632" i="2" s="1"/>
  <c r="G633" i="2"/>
  <c r="G632" i="2" s="1"/>
  <c r="F633" i="2"/>
  <c r="F632" i="2" s="1"/>
  <c r="E633" i="2"/>
  <c r="E632" i="2" s="1"/>
  <c r="D633" i="2"/>
  <c r="C633" i="2"/>
  <c r="C632" i="2" s="1"/>
  <c r="D632" i="2"/>
  <c r="L628" i="2"/>
  <c r="K628" i="2"/>
  <c r="J628" i="2"/>
  <c r="I628" i="2"/>
  <c r="H628" i="2"/>
  <c r="G628" i="2"/>
  <c r="F628" i="2"/>
  <c r="E628" i="2"/>
  <c r="D628" i="2"/>
  <c r="C628" i="2"/>
  <c r="L615" i="2"/>
  <c r="K615" i="2"/>
  <c r="J615" i="2"/>
  <c r="I615" i="2"/>
  <c r="H615" i="2"/>
  <c r="G615" i="2"/>
  <c r="F615" i="2"/>
  <c r="E615" i="2"/>
  <c r="D615" i="2"/>
  <c r="C615" i="2"/>
  <c r="L612" i="2"/>
  <c r="K612" i="2"/>
  <c r="J612" i="2"/>
  <c r="I612" i="2"/>
  <c r="H612" i="2"/>
  <c r="G612" i="2"/>
  <c r="F612" i="2"/>
  <c r="E612" i="2"/>
  <c r="D612" i="2"/>
  <c r="C612" i="2"/>
  <c r="L609" i="2"/>
  <c r="K609" i="2"/>
  <c r="J609" i="2"/>
  <c r="I609" i="2"/>
  <c r="H609" i="2"/>
  <c r="G609" i="2"/>
  <c r="F609" i="2"/>
  <c r="E609" i="2"/>
  <c r="D609" i="2"/>
  <c r="C609" i="2"/>
  <c r="L606" i="2"/>
  <c r="K606" i="2"/>
  <c r="J606" i="2"/>
  <c r="I606" i="2"/>
  <c r="H606" i="2"/>
  <c r="G606" i="2"/>
  <c r="F606" i="2"/>
  <c r="E606" i="2"/>
  <c r="D606" i="2"/>
  <c r="C606" i="2"/>
  <c r="L599" i="2"/>
  <c r="K599" i="2"/>
  <c r="J599" i="2"/>
  <c r="I599" i="2"/>
  <c r="H599" i="2"/>
  <c r="G599" i="2"/>
  <c r="F599" i="2"/>
  <c r="E599" i="2"/>
  <c r="D599" i="2"/>
  <c r="C599" i="2"/>
  <c r="L593" i="2"/>
  <c r="K593" i="2"/>
  <c r="J593" i="2"/>
  <c r="I593" i="2"/>
  <c r="H593" i="2"/>
  <c r="G593" i="2"/>
  <c r="F593" i="2"/>
  <c r="E593" i="2"/>
  <c r="D593" i="2"/>
  <c r="C593" i="2"/>
  <c r="L587" i="2"/>
  <c r="K587" i="2"/>
  <c r="J587" i="2"/>
  <c r="I587" i="2"/>
  <c r="H587" i="2"/>
  <c r="G587" i="2"/>
  <c r="F587" i="2"/>
  <c r="E587" i="2"/>
  <c r="D587" i="2"/>
  <c r="C587" i="2"/>
  <c r="L584" i="2"/>
  <c r="K584" i="2"/>
  <c r="J584" i="2"/>
  <c r="I584" i="2"/>
  <c r="H584" i="2"/>
  <c r="G584" i="2"/>
  <c r="F584" i="2"/>
  <c r="E584" i="2"/>
  <c r="D584" i="2"/>
  <c r="C584" i="2"/>
  <c r="L576" i="2"/>
  <c r="K576" i="2"/>
  <c r="J576" i="2"/>
  <c r="I576" i="2"/>
  <c r="H576" i="2"/>
  <c r="G576" i="2"/>
  <c r="F576" i="2"/>
  <c r="E576" i="2"/>
  <c r="D576" i="2"/>
  <c r="C576" i="2"/>
  <c r="L573" i="2"/>
  <c r="K573" i="2"/>
  <c r="J573" i="2"/>
  <c r="I573" i="2"/>
  <c r="H573" i="2"/>
  <c r="G573" i="2"/>
  <c r="F573" i="2"/>
  <c r="E573" i="2"/>
  <c r="D573" i="2"/>
  <c r="C573" i="2"/>
  <c r="L569" i="2"/>
  <c r="K569" i="2"/>
  <c r="J569" i="2"/>
  <c r="I569" i="2"/>
  <c r="H569" i="2"/>
  <c r="G569" i="2"/>
  <c r="F569" i="2"/>
  <c r="E569" i="2"/>
  <c r="D569" i="2"/>
  <c r="C569" i="2"/>
  <c r="L567" i="2"/>
  <c r="K567" i="2"/>
  <c r="J567" i="2"/>
  <c r="I567" i="2"/>
  <c r="H567" i="2"/>
  <c r="G567" i="2"/>
  <c r="F567" i="2"/>
  <c r="E567" i="2"/>
  <c r="D567" i="2"/>
  <c r="C567" i="2"/>
  <c r="L563" i="2"/>
  <c r="K563" i="2"/>
  <c r="J563" i="2"/>
  <c r="I563" i="2"/>
  <c r="H563" i="2"/>
  <c r="G563" i="2"/>
  <c r="F563" i="2"/>
  <c r="E563" i="2"/>
  <c r="D563" i="2"/>
  <c r="C563" i="2"/>
  <c r="L560" i="2"/>
  <c r="L559" i="2" s="1"/>
  <c r="K560" i="2"/>
  <c r="K559" i="2" s="1"/>
  <c r="J560" i="2"/>
  <c r="I560" i="2"/>
  <c r="H560" i="2"/>
  <c r="H559" i="2" s="1"/>
  <c r="G560" i="2"/>
  <c r="G559" i="2" s="1"/>
  <c r="F560" i="2"/>
  <c r="F559" i="2" s="1"/>
  <c r="E560" i="2"/>
  <c r="E559" i="2" s="1"/>
  <c r="D560" i="2"/>
  <c r="D559" i="2" s="1"/>
  <c r="C560" i="2"/>
  <c r="C559" i="2" s="1"/>
  <c r="J559" i="2"/>
  <c r="I559" i="2"/>
  <c r="L557" i="2"/>
  <c r="K557" i="2"/>
  <c r="J557" i="2"/>
  <c r="I557" i="2"/>
  <c r="H557" i="2"/>
  <c r="G557" i="2"/>
  <c r="F557" i="2"/>
  <c r="E557" i="2"/>
  <c r="D557" i="2"/>
  <c r="C557" i="2"/>
  <c r="L554" i="2"/>
  <c r="K554" i="2"/>
  <c r="K553" i="2" s="1"/>
  <c r="K552" i="2" s="1"/>
  <c r="J554" i="2"/>
  <c r="I554" i="2"/>
  <c r="H554" i="2"/>
  <c r="G554" i="2"/>
  <c r="F554" i="2"/>
  <c r="E554" i="2"/>
  <c r="D554" i="2"/>
  <c r="C554" i="2"/>
  <c r="L549" i="2"/>
  <c r="L548" i="2" s="1"/>
  <c r="K549" i="2"/>
  <c r="K548" i="2" s="1"/>
  <c r="J549" i="2"/>
  <c r="I549" i="2"/>
  <c r="H549" i="2"/>
  <c r="H548" i="2" s="1"/>
  <c r="G549" i="2"/>
  <c r="G548" i="2" s="1"/>
  <c r="F549" i="2"/>
  <c r="F548" i="2" s="1"/>
  <c r="E549" i="2"/>
  <c r="E548" i="2" s="1"/>
  <c r="D549" i="2"/>
  <c r="D548" i="2" s="1"/>
  <c r="C549" i="2"/>
  <c r="C548" i="2" s="1"/>
  <c r="J548" i="2"/>
  <c r="I548" i="2"/>
  <c r="L546" i="2"/>
  <c r="K546" i="2"/>
  <c r="J546" i="2"/>
  <c r="I546" i="2"/>
  <c r="H546" i="2"/>
  <c r="G546" i="2"/>
  <c r="F546" i="2"/>
  <c r="E546" i="2"/>
  <c r="D546" i="2"/>
  <c r="C546" i="2"/>
  <c r="L543" i="2"/>
  <c r="K543" i="2"/>
  <c r="J543" i="2"/>
  <c r="I543" i="2"/>
  <c r="H543" i="2"/>
  <c r="H542" i="2" s="1"/>
  <c r="G543" i="2"/>
  <c r="F543" i="2"/>
  <c r="E543" i="2"/>
  <c r="D543" i="2"/>
  <c r="C543" i="2"/>
  <c r="L540" i="2"/>
  <c r="K540" i="2"/>
  <c r="K539" i="2" s="1"/>
  <c r="J540" i="2"/>
  <c r="J539" i="2" s="1"/>
  <c r="I540" i="2"/>
  <c r="I539" i="2" s="1"/>
  <c r="H540" i="2"/>
  <c r="G540" i="2"/>
  <c r="G539" i="2" s="1"/>
  <c r="F540" i="2"/>
  <c r="F539" i="2" s="1"/>
  <c r="E540" i="2"/>
  <c r="E539" i="2" s="1"/>
  <c r="D540" i="2"/>
  <c r="C540" i="2"/>
  <c r="C539" i="2" s="1"/>
  <c r="L539" i="2"/>
  <c r="H539" i="2"/>
  <c r="D539" i="2"/>
  <c r="L534" i="2"/>
  <c r="L533" i="2" s="1"/>
  <c r="K534" i="2"/>
  <c r="K533" i="2" s="1"/>
  <c r="J534" i="2"/>
  <c r="J533" i="2" s="1"/>
  <c r="I534" i="2"/>
  <c r="I533" i="2" s="1"/>
  <c r="H534" i="2"/>
  <c r="H533" i="2" s="1"/>
  <c r="G534" i="2"/>
  <c r="G533" i="2" s="1"/>
  <c r="F534" i="2"/>
  <c r="F533" i="2" s="1"/>
  <c r="E534" i="2"/>
  <c r="E533" i="2" s="1"/>
  <c r="D534" i="2"/>
  <c r="D533" i="2" s="1"/>
  <c r="C534" i="2"/>
  <c r="C533" i="2" s="1"/>
  <c r="L531" i="2"/>
  <c r="L530" i="2" s="1"/>
  <c r="K531" i="2"/>
  <c r="K530" i="2" s="1"/>
  <c r="J531" i="2"/>
  <c r="I531" i="2"/>
  <c r="H531" i="2"/>
  <c r="H530" i="2" s="1"/>
  <c r="G531" i="2"/>
  <c r="G530" i="2" s="1"/>
  <c r="F531" i="2"/>
  <c r="F530" i="2" s="1"/>
  <c r="E531" i="2"/>
  <c r="D531" i="2"/>
  <c r="D530" i="2" s="1"/>
  <c r="D529" i="2" s="1"/>
  <c r="C531" i="2"/>
  <c r="C530" i="2" s="1"/>
  <c r="J530" i="2"/>
  <c r="I530" i="2"/>
  <c r="E530" i="2"/>
  <c r="L527" i="2"/>
  <c r="L526" i="2" s="1"/>
  <c r="K527" i="2"/>
  <c r="K526" i="2" s="1"/>
  <c r="J527" i="2"/>
  <c r="J526" i="2" s="1"/>
  <c r="I527" i="2"/>
  <c r="I526" i="2" s="1"/>
  <c r="H527" i="2"/>
  <c r="H526" i="2" s="1"/>
  <c r="G527" i="2"/>
  <c r="G526" i="2" s="1"/>
  <c r="F527" i="2"/>
  <c r="F526" i="2" s="1"/>
  <c r="E527" i="2"/>
  <c r="E526" i="2" s="1"/>
  <c r="D527" i="2"/>
  <c r="D526" i="2" s="1"/>
  <c r="C527" i="2"/>
  <c r="C526" i="2" s="1"/>
  <c r="L518" i="2"/>
  <c r="L517" i="2" s="1"/>
  <c r="K518" i="2"/>
  <c r="K517" i="2" s="1"/>
  <c r="J518" i="2"/>
  <c r="J517" i="2" s="1"/>
  <c r="I518" i="2"/>
  <c r="I517" i="2" s="1"/>
  <c r="H518" i="2"/>
  <c r="H517" i="2" s="1"/>
  <c r="G518" i="2"/>
  <c r="G517" i="2" s="1"/>
  <c r="F518" i="2"/>
  <c r="F517" i="2" s="1"/>
  <c r="E518" i="2"/>
  <c r="E517" i="2" s="1"/>
  <c r="D518" i="2"/>
  <c r="D517" i="2" s="1"/>
  <c r="C518" i="2"/>
  <c r="C517" i="2" s="1"/>
  <c r="L512" i="2"/>
  <c r="L511" i="2" s="1"/>
  <c r="K512" i="2"/>
  <c r="K511" i="2" s="1"/>
  <c r="J512" i="2"/>
  <c r="J511" i="2" s="1"/>
  <c r="I512" i="2"/>
  <c r="I511" i="2" s="1"/>
  <c r="H512" i="2"/>
  <c r="H511" i="2" s="1"/>
  <c r="G512" i="2"/>
  <c r="G511" i="2" s="1"/>
  <c r="F512" i="2"/>
  <c r="F511" i="2" s="1"/>
  <c r="E512" i="2"/>
  <c r="E511" i="2" s="1"/>
  <c r="D512" i="2"/>
  <c r="D511" i="2" s="1"/>
  <c r="C512" i="2"/>
  <c r="C511" i="2" s="1"/>
  <c r="L504" i="2"/>
  <c r="L503" i="2" s="1"/>
  <c r="K504" i="2"/>
  <c r="K503" i="2" s="1"/>
  <c r="J504" i="2"/>
  <c r="J503" i="2" s="1"/>
  <c r="I504" i="2"/>
  <c r="I503" i="2" s="1"/>
  <c r="H504" i="2"/>
  <c r="H503" i="2" s="1"/>
  <c r="G504" i="2"/>
  <c r="G503" i="2" s="1"/>
  <c r="F504" i="2"/>
  <c r="F503" i="2" s="1"/>
  <c r="E504" i="2"/>
  <c r="E503" i="2" s="1"/>
  <c r="D504" i="2"/>
  <c r="D503" i="2" s="1"/>
  <c r="C504" i="2"/>
  <c r="C503" i="2" s="1"/>
  <c r="L498" i="2"/>
  <c r="L497" i="2" s="1"/>
  <c r="L496" i="2" s="1"/>
  <c r="K498" i="2"/>
  <c r="K497" i="2" s="1"/>
  <c r="K496" i="2" s="1"/>
  <c r="J498" i="2"/>
  <c r="J497" i="2" s="1"/>
  <c r="J496" i="2" s="1"/>
  <c r="I498" i="2"/>
  <c r="I497" i="2" s="1"/>
  <c r="I496" i="2" s="1"/>
  <c r="H498" i="2"/>
  <c r="H497" i="2" s="1"/>
  <c r="H496" i="2" s="1"/>
  <c r="G498" i="2"/>
  <c r="G497" i="2" s="1"/>
  <c r="G496" i="2" s="1"/>
  <c r="F498" i="2"/>
  <c r="F497" i="2" s="1"/>
  <c r="F496" i="2" s="1"/>
  <c r="E498" i="2"/>
  <c r="D498" i="2"/>
  <c r="D497" i="2" s="1"/>
  <c r="D496" i="2" s="1"/>
  <c r="C498" i="2"/>
  <c r="C497" i="2" s="1"/>
  <c r="C496" i="2" s="1"/>
  <c r="E497" i="2"/>
  <c r="E496" i="2" s="1"/>
  <c r="L494" i="2"/>
  <c r="K494" i="2"/>
  <c r="J494" i="2"/>
  <c r="I494" i="2"/>
  <c r="H494" i="2"/>
  <c r="G494" i="2"/>
  <c r="F494" i="2"/>
  <c r="E494" i="2"/>
  <c r="D494" i="2"/>
  <c r="C494" i="2"/>
  <c r="L490" i="2"/>
  <c r="K490" i="2"/>
  <c r="J490" i="2"/>
  <c r="I490" i="2"/>
  <c r="I489" i="2" s="1"/>
  <c r="H490" i="2"/>
  <c r="G490" i="2"/>
  <c r="F490" i="2"/>
  <c r="F489" i="2" s="1"/>
  <c r="E490" i="2"/>
  <c r="E489" i="2" s="1"/>
  <c r="D490" i="2"/>
  <c r="C490" i="2"/>
  <c r="J489" i="2"/>
  <c r="L486" i="2"/>
  <c r="L485" i="2" s="1"/>
  <c r="K486" i="2"/>
  <c r="K485" i="2" s="1"/>
  <c r="J486" i="2"/>
  <c r="I486" i="2"/>
  <c r="H486" i="2"/>
  <c r="H485" i="2" s="1"/>
  <c r="G486" i="2"/>
  <c r="G485" i="2" s="1"/>
  <c r="F486" i="2"/>
  <c r="F485" i="2" s="1"/>
  <c r="E486" i="2"/>
  <c r="E485" i="2" s="1"/>
  <c r="D486" i="2"/>
  <c r="D485" i="2" s="1"/>
  <c r="C486" i="2"/>
  <c r="C485" i="2" s="1"/>
  <c r="J485" i="2"/>
  <c r="I485" i="2"/>
  <c r="L483" i="2"/>
  <c r="L482" i="2" s="1"/>
  <c r="K483" i="2"/>
  <c r="K482" i="2" s="1"/>
  <c r="J483" i="2"/>
  <c r="I483" i="2"/>
  <c r="H483" i="2"/>
  <c r="H482" i="2" s="1"/>
  <c r="G483" i="2"/>
  <c r="G482" i="2" s="1"/>
  <c r="F483" i="2"/>
  <c r="F482" i="2" s="1"/>
  <c r="E483" i="2"/>
  <c r="E482" i="2" s="1"/>
  <c r="D483" i="2"/>
  <c r="D482" i="2" s="1"/>
  <c r="C483" i="2"/>
  <c r="C482" i="2" s="1"/>
  <c r="J482" i="2"/>
  <c r="I482" i="2"/>
  <c r="L478" i="2"/>
  <c r="L477" i="2" s="1"/>
  <c r="K478" i="2"/>
  <c r="K477" i="2" s="1"/>
  <c r="J478" i="2"/>
  <c r="I478" i="2"/>
  <c r="H478" i="2"/>
  <c r="H477" i="2" s="1"/>
  <c r="G478" i="2"/>
  <c r="G477" i="2" s="1"/>
  <c r="F478" i="2"/>
  <c r="F477" i="2" s="1"/>
  <c r="E478" i="2"/>
  <c r="E477" i="2" s="1"/>
  <c r="D478" i="2"/>
  <c r="D477" i="2" s="1"/>
  <c r="C478" i="2"/>
  <c r="C477" i="2" s="1"/>
  <c r="J477" i="2"/>
  <c r="I477" i="2"/>
  <c r="L475" i="2"/>
  <c r="L474" i="2" s="1"/>
  <c r="K475" i="2"/>
  <c r="K474" i="2" s="1"/>
  <c r="J475" i="2"/>
  <c r="I475" i="2"/>
  <c r="H475" i="2"/>
  <c r="H474" i="2" s="1"/>
  <c r="G475" i="2"/>
  <c r="G474" i="2" s="1"/>
  <c r="F475" i="2"/>
  <c r="F474" i="2" s="1"/>
  <c r="E475" i="2"/>
  <c r="E474" i="2" s="1"/>
  <c r="D475" i="2"/>
  <c r="D474" i="2" s="1"/>
  <c r="C475" i="2"/>
  <c r="C474" i="2" s="1"/>
  <c r="J474" i="2"/>
  <c r="I474" i="2"/>
  <c r="L472" i="2"/>
  <c r="L471" i="2" s="1"/>
  <c r="K472" i="2"/>
  <c r="K471" i="2" s="1"/>
  <c r="J472" i="2"/>
  <c r="I472" i="2"/>
  <c r="H472" i="2"/>
  <c r="H471" i="2" s="1"/>
  <c r="G472" i="2"/>
  <c r="G471" i="2" s="1"/>
  <c r="F472" i="2"/>
  <c r="F471" i="2" s="1"/>
  <c r="E472" i="2"/>
  <c r="E471" i="2" s="1"/>
  <c r="D472" i="2"/>
  <c r="D471" i="2" s="1"/>
  <c r="C472" i="2"/>
  <c r="C471" i="2" s="1"/>
  <c r="J471" i="2"/>
  <c r="I471" i="2"/>
  <c r="L469" i="2"/>
  <c r="L468" i="2" s="1"/>
  <c r="K469" i="2"/>
  <c r="K468" i="2" s="1"/>
  <c r="J469" i="2"/>
  <c r="I469" i="2"/>
  <c r="H469" i="2"/>
  <c r="H468" i="2" s="1"/>
  <c r="G469" i="2"/>
  <c r="G468" i="2" s="1"/>
  <c r="F469" i="2"/>
  <c r="F468" i="2" s="1"/>
  <c r="E469" i="2"/>
  <c r="E468" i="2" s="1"/>
  <c r="D469" i="2"/>
  <c r="D468" i="2" s="1"/>
  <c r="C469" i="2"/>
  <c r="C468" i="2" s="1"/>
  <c r="J468" i="2"/>
  <c r="I468" i="2"/>
  <c r="L458" i="2"/>
  <c r="L457" i="2" s="1"/>
  <c r="K458" i="2"/>
  <c r="K457" i="2" s="1"/>
  <c r="J458" i="2"/>
  <c r="I458" i="2"/>
  <c r="I457" i="2" s="1"/>
  <c r="H458" i="2"/>
  <c r="H457" i="2" s="1"/>
  <c r="G458" i="2"/>
  <c r="G457" i="2" s="1"/>
  <c r="F458" i="2"/>
  <c r="E458" i="2"/>
  <c r="E457" i="2" s="1"/>
  <c r="D458" i="2"/>
  <c r="D457" i="2" s="1"/>
  <c r="C458" i="2"/>
  <c r="C457" i="2" s="1"/>
  <c r="J457" i="2"/>
  <c r="F457" i="2"/>
  <c r="L452" i="2"/>
  <c r="L451" i="2" s="1"/>
  <c r="K452" i="2"/>
  <c r="K451" i="2" s="1"/>
  <c r="J452" i="2"/>
  <c r="J451" i="2" s="1"/>
  <c r="I452" i="2"/>
  <c r="I451" i="2" s="1"/>
  <c r="H452" i="2"/>
  <c r="H451" i="2" s="1"/>
  <c r="G452" i="2"/>
  <c r="G451" i="2" s="1"/>
  <c r="F452" i="2"/>
  <c r="F451" i="2" s="1"/>
  <c r="E452" i="2"/>
  <c r="E451" i="2" s="1"/>
  <c r="D452" i="2"/>
  <c r="D451" i="2" s="1"/>
  <c r="C452" i="2"/>
  <c r="C451" i="2"/>
  <c r="L445" i="2"/>
  <c r="K445" i="2"/>
  <c r="J445" i="2"/>
  <c r="I445" i="2"/>
  <c r="G445" i="2"/>
  <c r="E445" i="2"/>
  <c r="G440" i="2"/>
  <c r="E440" i="2"/>
  <c r="L437" i="2"/>
  <c r="K437" i="2"/>
  <c r="K436" i="2" s="1"/>
  <c r="J437" i="2"/>
  <c r="J436" i="2" s="1"/>
  <c r="I437" i="2"/>
  <c r="I436" i="2" s="1"/>
  <c r="H437" i="2"/>
  <c r="H436" i="2" s="1"/>
  <c r="F437" i="2"/>
  <c r="F436" i="2" s="1"/>
  <c r="D437" i="2"/>
  <c r="D436" i="2" s="1"/>
  <c r="C437" i="2"/>
  <c r="C436" i="2" s="1"/>
  <c r="L436" i="2"/>
  <c r="L433" i="2"/>
  <c r="L432" i="2" s="1"/>
  <c r="K433" i="2"/>
  <c r="J433" i="2"/>
  <c r="J432" i="2" s="1"/>
  <c r="I433" i="2"/>
  <c r="I432" i="2" s="1"/>
  <c r="H433" i="2"/>
  <c r="H432" i="2" s="1"/>
  <c r="G433" i="2"/>
  <c r="G432" i="2" s="1"/>
  <c r="F433" i="2"/>
  <c r="F432" i="2" s="1"/>
  <c r="E433" i="2"/>
  <c r="E432" i="2" s="1"/>
  <c r="D433" i="2"/>
  <c r="D432" i="2" s="1"/>
  <c r="C433" i="2"/>
  <c r="C432" i="2" s="1"/>
  <c r="K432" i="2"/>
  <c r="L429" i="2"/>
  <c r="L428" i="2" s="1"/>
  <c r="K429" i="2"/>
  <c r="K428" i="2" s="1"/>
  <c r="J429" i="2"/>
  <c r="J428" i="2" s="1"/>
  <c r="I429" i="2"/>
  <c r="I428" i="2" s="1"/>
  <c r="H429" i="2"/>
  <c r="H428" i="2" s="1"/>
  <c r="G429" i="2"/>
  <c r="G428" i="2" s="1"/>
  <c r="F429" i="2"/>
  <c r="F428" i="2" s="1"/>
  <c r="E429" i="2"/>
  <c r="E428" i="2" s="1"/>
  <c r="D429" i="2"/>
  <c r="D428" i="2" s="1"/>
  <c r="C429" i="2"/>
  <c r="C428" i="2" s="1"/>
  <c r="L422" i="2"/>
  <c r="L421" i="2" s="1"/>
  <c r="K422" i="2"/>
  <c r="K421" i="2" s="1"/>
  <c r="J422" i="2"/>
  <c r="J421" i="2" s="1"/>
  <c r="I422" i="2"/>
  <c r="I421" i="2" s="1"/>
  <c r="H422" i="2"/>
  <c r="H421" i="2" s="1"/>
  <c r="G422" i="2"/>
  <c r="G421" i="2" s="1"/>
  <c r="F422" i="2"/>
  <c r="F421" i="2" s="1"/>
  <c r="E422" i="2"/>
  <c r="E421" i="2" s="1"/>
  <c r="D422" i="2"/>
  <c r="D421" i="2" s="1"/>
  <c r="C422" i="2"/>
  <c r="C421" i="2" s="1"/>
  <c r="L416" i="2"/>
  <c r="L415" i="2" s="1"/>
  <c r="K416" i="2"/>
  <c r="K415" i="2" s="1"/>
  <c r="J416" i="2"/>
  <c r="I416" i="2"/>
  <c r="H416" i="2"/>
  <c r="H415" i="2" s="1"/>
  <c r="G416" i="2"/>
  <c r="G415" i="2" s="1"/>
  <c r="F416" i="2"/>
  <c r="F415" i="2" s="1"/>
  <c r="E416" i="2"/>
  <c r="E415" i="2" s="1"/>
  <c r="D416" i="2"/>
  <c r="D415" i="2" s="1"/>
  <c r="C416" i="2"/>
  <c r="C415" i="2" s="1"/>
  <c r="J415" i="2"/>
  <c r="I415" i="2"/>
  <c r="L405" i="2"/>
  <c r="L404" i="2" s="1"/>
  <c r="K405" i="2"/>
  <c r="K404" i="2" s="1"/>
  <c r="K403" i="2" s="1"/>
  <c r="J405" i="2"/>
  <c r="I405" i="2"/>
  <c r="H405" i="2"/>
  <c r="H404" i="2" s="1"/>
  <c r="G405" i="2"/>
  <c r="G404" i="2" s="1"/>
  <c r="G403" i="2" s="1"/>
  <c r="F405" i="2"/>
  <c r="F404" i="2" s="1"/>
  <c r="E405" i="2"/>
  <c r="E404" i="2" s="1"/>
  <c r="D405" i="2"/>
  <c r="D404" i="2" s="1"/>
  <c r="C405" i="2"/>
  <c r="C404" i="2" s="1"/>
  <c r="C403" i="2" s="1"/>
  <c r="J404" i="2"/>
  <c r="I404" i="2"/>
  <c r="L398" i="2"/>
  <c r="K398" i="2"/>
  <c r="J398" i="2"/>
  <c r="I398" i="2"/>
  <c r="H398" i="2"/>
  <c r="G398" i="2"/>
  <c r="F398" i="2"/>
  <c r="E398" i="2"/>
  <c r="D398" i="2"/>
  <c r="C398" i="2"/>
  <c r="L395" i="2"/>
  <c r="K395" i="2"/>
  <c r="J395" i="2"/>
  <c r="I395" i="2"/>
  <c r="H395" i="2"/>
  <c r="G395" i="2"/>
  <c r="F395" i="2"/>
  <c r="E395" i="2"/>
  <c r="D395" i="2"/>
  <c r="C395" i="2"/>
  <c r="L393" i="2"/>
  <c r="K393" i="2"/>
  <c r="J393" i="2"/>
  <c r="I393" i="2"/>
  <c r="H393" i="2"/>
  <c r="G393" i="2"/>
  <c r="F393" i="2"/>
  <c r="E393" i="2"/>
  <c r="D393" i="2"/>
  <c r="C393" i="2"/>
  <c r="L391" i="2"/>
  <c r="K391" i="2"/>
  <c r="J391" i="2"/>
  <c r="I391" i="2"/>
  <c r="H391" i="2"/>
  <c r="G391" i="2"/>
  <c r="F391" i="2"/>
  <c r="E391" i="2"/>
  <c r="D391" i="2"/>
  <c r="C391" i="2"/>
  <c r="L388" i="2"/>
  <c r="L387" i="2" s="1"/>
  <c r="K388" i="2"/>
  <c r="K387" i="2" s="1"/>
  <c r="J388" i="2"/>
  <c r="I388" i="2"/>
  <c r="H388" i="2"/>
  <c r="H387" i="2" s="1"/>
  <c r="G388" i="2"/>
  <c r="G387" i="2" s="1"/>
  <c r="F388" i="2"/>
  <c r="E388" i="2"/>
  <c r="E387" i="2" s="1"/>
  <c r="D388" i="2"/>
  <c r="D387" i="2" s="1"/>
  <c r="C388" i="2"/>
  <c r="C387" i="2" s="1"/>
  <c r="J387" i="2"/>
  <c r="I387" i="2"/>
  <c r="F387" i="2"/>
  <c r="L384" i="2"/>
  <c r="K384" i="2"/>
  <c r="J384" i="2"/>
  <c r="I384" i="2"/>
  <c r="H384" i="2"/>
  <c r="G384" i="2"/>
  <c r="F384" i="2"/>
  <c r="E384" i="2"/>
  <c r="D384" i="2"/>
  <c r="C384" i="2"/>
  <c r="L382" i="2"/>
  <c r="K382" i="2"/>
  <c r="K381" i="2" s="1"/>
  <c r="J382" i="2"/>
  <c r="I382" i="2"/>
  <c r="H382" i="2"/>
  <c r="G382" i="2"/>
  <c r="F382" i="2"/>
  <c r="E382" i="2"/>
  <c r="D382" i="2"/>
  <c r="C382" i="2"/>
  <c r="C381" i="2" s="1"/>
  <c r="L377" i="2"/>
  <c r="L376" i="2" s="1"/>
  <c r="L375" i="2" s="1"/>
  <c r="K377" i="2"/>
  <c r="K376" i="2" s="1"/>
  <c r="K375" i="2" s="1"/>
  <c r="J377" i="2"/>
  <c r="I377" i="2"/>
  <c r="H377" i="2"/>
  <c r="H376" i="2" s="1"/>
  <c r="H375" i="2" s="1"/>
  <c r="G377" i="2"/>
  <c r="G376" i="2" s="1"/>
  <c r="G375" i="2" s="1"/>
  <c r="F377" i="2"/>
  <c r="F376" i="2" s="1"/>
  <c r="F375" i="2" s="1"/>
  <c r="E377" i="2"/>
  <c r="E376" i="2" s="1"/>
  <c r="E375" i="2" s="1"/>
  <c r="D377" i="2"/>
  <c r="D376" i="2" s="1"/>
  <c r="D375" i="2" s="1"/>
  <c r="C377" i="2"/>
  <c r="C376" i="2" s="1"/>
  <c r="C375" i="2" s="1"/>
  <c r="J376" i="2"/>
  <c r="J375" i="2" s="1"/>
  <c r="I376" i="2"/>
  <c r="I375" i="2" s="1"/>
  <c r="L366" i="2"/>
  <c r="L365" i="2" s="1"/>
  <c r="K366" i="2"/>
  <c r="K365" i="2" s="1"/>
  <c r="J366" i="2"/>
  <c r="J365" i="2" s="1"/>
  <c r="I366" i="2"/>
  <c r="I365" i="2" s="1"/>
  <c r="H366" i="2"/>
  <c r="H365" i="2" s="1"/>
  <c r="G366" i="2"/>
  <c r="G365" i="2" s="1"/>
  <c r="F366" i="2"/>
  <c r="F365" i="2" s="1"/>
  <c r="E366" i="2"/>
  <c r="E365" i="2" s="1"/>
  <c r="D366" i="2"/>
  <c r="D365" i="2" s="1"/>
  <c r="C366" i="2"/>
  <c r="C365" i="2" s="1"/>
  <c r="L357" i="2"/>
  <c r="L356" i="2" s="1"/>
  <c r="K357" i="2"/>
  <c r="K356" i="2" s="1"/>
  <c r="J357" i="2"/>
  <c r="J356" i="2" s="1"/>
  <c r="I357" i="2"/>
  <c r="I356" i="2" s="1"/>
  <c r="H357" i="2"/>
  <c r="G357" i="2"/>
  <c r="G356" i="2" s="1"/>
  <c r="F357" i="2"/>
  <c r="F356" i="2" s="1"/>
  <c r="E357" i="2"/>
  <c r="E356" i="2" s="1"/>
  <c r="D357" i="2"/>
  <c r="D356" i="2" s="1"/>
  <c r="C357" i="2"/>
  <c r="C356" i="2" s="1"/>
  <c r="H356" i="2"/>
  <c r="L352" i="2"/>
  <c r="K352" i="2"/>
  <c r="J352" i="2"/>
  <c r="I352" i="2"/>
  <c r="H352" i="2"/>
  <c r="G352" i="2"/>
  <c r="F352" i="2"/>
  <c r="E352" i="2"/>
  <c r="D352" i="2"/>
  <c r="C352" i="2"/>
  <c r="L350" i="2"/>
  <c r="K350" i="2"/>
  <c r="J350" i="2"/>
  <c r="I350" i="2"/>
  <c r="H350" i="2"/>
  <c r="G350" i="2"/>
  <c r="F350" i="2"/>
  <c r="E350" i="2"/>
  <c r="D350" i="2"/>
  <c r="C350" i="2"/>
  <c r="L345" i="2"/>
  <c r="L344" i="2" s="1"/>
  <c r="K345" i="2"/>
  <c r="K344" i="2" s="1"/>
  <c r="J345" i="2"/>
  <c r="J344" i="2" s="1"/>
  <c r="I345" i="2"/>
  <c r="I344" i="2" s="1"/>
  <c r="H345" i="2"/>
  <c r="H344" i="2" s="1"/>
  <c r="G345" i="2"/>
  <c r="G344" i="2" s="1"/>
  <c r="F345" i="2"/>
  <c r="F344" i="2" s="1"/>
  <c r="E345" i="2"/>
  <c r="E344" i="2" s="1"/>
  <c r="D345" i="2"/>
  <c r="D344" i="2" s="1"/>
  <c r="C345" i="2"/>
  <c r="C344" i="2" s="1"/>
  <c r="L342" i="2"/>
  <c r="K342" i="2"/>
  <c r="J342" i="2"/>
  <c r="I342" i="2"/>
  <c r="H342" i="2"/>
  <c r="G342" i="2"/>
  <c r="F342" i="2"/>
  <c r="E342" i="2"/>
  <c r="D342" i="2"/>
  <c r="C342" i="2"/>
  <c r="L340" i="2"/>
  <c r="K340" i="2"/>
  <c r="J340" i="2"/>
  <c r="I340" i="2"/>
  <c r="H340" i="2"/>
  <c r="G340" i="2"/>
  <c r="F340" i="2"/>
  <c r="E340" i="2"/>
  <c r="D340" i="2"/>
  <c r="C340" i="2"/>
  <c r="L333" i="2"/>
  <c r="L332" i="2" s="1"/>
  <c r="K333" i="2"/>
  <c r="K332" i="2" s="1"/>
  <c r="J333" i="2"/>
  <c r="I333" i="2"/>
  <c r="H333" i="2"/>
  <c r="H332" i="2" s="1"/>
  <c r="G333" i="2"/>
  <c r="G332" i="2" s="1"/>
  <c r="F333" i="2"/>
  <c r="F332" i="2" s="1"/>
  <c r="E333" i="2"/>
  <c r="E332" i="2" s="1"/>
  <c r="D333" i="2"/>
  <c r="D332" i="2" s="1"/>
  <c r="C333" i="2"/>
  <c r="C332" i="2" s="1"/>
  <c r="J332" i="2"/>
  <c r="I332" i="2"/>
  <c r="L329" i="2"/>
  <c r="L328" i="2" s="1"/>
  <c r="K329" i="2"/>
  <c r="K328" i="2" s="1"/>
  <c r="J329" i="2"/>
  <c r="I329" i="2"/>
  <c r="I328" i="2" s="1"/>
  <c r="H329" i="2"/>
  <c r="H328" i="2" s="1"/>
  <c r="G329" i="2"/>
  <c r="G328" i="2" s="1"/>
  <c r="F329" i="2"/>
  <c r="E329" i="2"/>
  <c r="E328" i="2" s="1"/>
  <c r="D329" i="2"/>
  <c r="D328" i="2" s="1"/>
  <c r="C329" i="2"/>
  <c r="C328" i="2" s="1"/>
  <c r="J328" i="2"/>
  <c r="F328" i="2"/>
  <c r="L325" i="2"/>
  <c r="K325" i="2"/>
  <c r="J325" i="2"/>
  <c r="I325" i="2"/>
  <c r="H325" i="2"/>
  <c r="G325" i="2"/>
  <c r="F325" i="2"/>
  <c r="E325" i="2"/>
  <c r="D325" i="2"/>
  <c r="C325" i="2"/>
  <c r="L323" i="2"/>
  <c r="K323" i="2"/>
  <c r="J323" i="2"/>
  <c r="I323" i="2"/>
  <c r="H323" i="2"/>
  <c r="G323" i="2"/>
  <c r="F323" i="2"/>
  <c r="E323" i="2"/>
  <c r="D323" i="2"/>
  <c r="C323" i="2"/>
  <c r="L314" i="2"/>
  <c r="L313" i="2" s="1"/>
  <c r="K314" i="2"/>
  <c r="K313" i="2" s="1"/>
  <c r="J314" i="2"/>
  <c r="J313" i="2" s="1"/>
  <c r="I314" i="2"/>
  <c r="I313" i="2" s="1"/>
  <c r="H314" i="2"/>
  <c r="H313" i="2" s="1"/>
  <c r="G314" i="2"/>
  <c r="G313" i="2" s="1"/>
  <c r="F314" i="2"/>
  <c r="F313" i="2" s="1"/>
  <c r="E314" i="2"/>
  <c r="E313" i="2" s="1"/>
  <c r="D314" i="2"/>
  <c r="D313" i="2" s="1"/>
  <c r="C314" i="2"/>
  <c r="C313" i="2" s="1"/>
  <c r="L309" i="2"/>
  <c r="L308" i="2" s="1"/>
  <c r="K309" i="2"/>
  <c r="K308" i="2" s="1"/>
  <c r="J309" i="2"/>
  <c r="J308" i="2" s="1"/>
  <c r="I309" i="2"/>
  <c r="I308" i="2" s="1"/>
  <c r="H309" i="2"/>
  <c r="H308" i="2" s="1"/>
  <c r="G309" i="2"/>
  <c r="G308" i="2" s="1"/>
  <c r="F309" i="2"/>
  <c r="F308" i="2" s="1"/>
  <c r="E309" i="2"/>
  <c r="E308" i="2" s="1"/>
  <c r="D309" i="2"/>
  <c r="D308" i="2" s="1"/>
  <c r="C309" i="2"/>
  <c r="C308" i="2" s="1"/>
  <c r="L305" i="2"/>
  <c r="L304" i="2" s="1"/>
  <c r="K305" i="2"/>
  <c r="K304" i="2" s="1"/>
  <c r="J305" i="2"/>
  <c r="J304" i="2" s="1"/>
  <c r="I305" i="2"/>
  <c r="I304" i="2" s="1"/>
  <c r="H305" i="2"/>
  <c r="H304" i="2" s="1"/>
  <c r="G305" i="2"/>
  <c r="G304" i="2" s="1"/>
  <c r="F305" i="2"/>
  <c r="F304" i="2" s="1"/>
  <c r="E305" i="2"/>
  <c r="E304" i="2" s="1"/>
  <c r="D305" i="2"/>
  <c r="D304" i="2" s="1"/>
  <c r="C305" i="2"/>
  <c r="C304" i="2" s="1"/>
  <c r="C303" i="2" s="1"/>
  <c r="L301" i="2"/>
  <c r="K301" i="2"/>
  <c r="J301" i="2"/>
  <c r="I301" i="2"/>
  <c r="H301" i="2"/>
  <c r="G301" i="2"/>
  <c r="F301" i="2"/>
  <c r="E301" i="2"/>
  <c r="E295" i="2" s="1"/>
  <c r="D301" i="2"/>
  <c r="C301" i="2"/>
  <c r="L296" i="2"/>
  <c r="K296" i="2"/>
  <c r="J296" i="2"/>
  <c r="I296" i="2"/>
  <c r="H296" i="2"/>
  <c r="G296" i="2"/>
  <c r="F296" i="2"/>
  <c r="E296" i="2"/>
  <c r="D296" i="2"/>
  <c r="C296" i="2"/>
  <c r="L290" i="2"/>
  <c r="L289" i="2" s="1"/>
  <c r="K290" i="2"/>
  <c r="K289" i="2" s="1"/>
  <c r="J290" i="2"/>
  <c r="I290" i="2"/>
  <c r="H290" i="2"/>
  <c r="H289" i="2" s="1"/>
  <c r="G290" i="2"/>
  <c r="G289" i="2" s="1"/>
  <c r="F290" i="2"/>
  <c r="F289" i="2" s="1"/>
  <c r="E290" i="2"/>
  <c r="E289" i="2" s="1"/>
  <c r="D290" i="2"/>
  <c r="D289" i="2" s="1"/>
  <c r="C290" i="2"/>
  <c r="C289" i="2" s="1"/>
  <c r="J289" i="2"/>
  <c r="I289" i="2"/>
  <c r="L279" i="2"/>
  <c r="L278" i="2" s="1"/>
  <c r="K279" i="2"/>
  <c r="K278" i="2" s="1"/>
  <c r="J279" i="2"/>
  <c r="I279" i="2"/>
  <c r="H279" i="2"/>
  <c r="H278" i="2" s="1"/>
  <c r="G279" i="2"/>
  <c r="G278" i="2" s="1"/>
  <c r="F279" i="2"/>
  <c r="F278" i="2" s="1"/>
  <c r="E279" i="2"/>
  <c r="E278" i="2" s="1"/>
  <c r="D279" i="2"/>
  <c r="D278" i="2" s="1"/>
  <c r="C279" i="2"/>
  <c r="C278" i="2" s="1"/>
  <c r="J278" i="2"/>
  <c r="I278" i="2"/>
  <c r="L275" i="2"/>
  <c r="L274" i="2" s="1"/>
  <c r="K275" i="2"/>
  <c r="K274" i="2" s="1"/>
  <c r="J275" i="2"/>
  <c r="J274" i="2" s="1"/>
  <c r="I275" i="2"/>
  <c r="I274" i="2" s="1"/>
  <c r="H275" i="2"/>
  <c r="H274" i="2" s="1"/>
  <c r="G275" i="2"/>
  <c r="G274" i="2" s="1"/>
  <c r="F275" i="2"/>
  <c r="F274" i="2" s="1"/>
  <c r="E275" i="2"/>
  <c r="E274" i="2" s="1"/>
  <c r="D275" i="2"/>
  <c r="D274" i="2" s="1"/>
  <c r="C275" i="2"/>
  <c r="C274" i="2" s="1"/>
  <c r="L257" i="2"/>
  <c r="L256" i="2" s="1"/>
  <c r="K257" i="2"/>
  <c r="K256" i="2" s="1"/>
  <c r="J257" i="2"/>
  <c r="J256" i="2" s="1"/>
  <c r="I257" i="2"/>
  <c r="I256" i="2" s="1"/>
  <c r="H257" i="2"/>
  <c r="H256" i="2" s="1"/>
  <c r="G257" i="2"/>
  <c r="G256" i="2" s="1"/>
  <c r="F257" i="2"/>
  <c r="F256" i="2" s="1"/>
  <c r="E257" i="2"/>
  <c r="E256" i="2" s="1"/>
  <c r="D257" i="2"/>
  <c r="D256" i="2" s="1"/>
  <c r="C257" i="2"/>
  <c r="C256" i="2" s="1"/>
  <c r="L254" i="2"/>
  <c r="L253" i="2" s="1"/>
  <c r="K254" i="2"/>
  <c r="K253" i="2" s="1"/>
  <c r="J254" i="2"/>
  <c r="J253" i="2" s="1"/>
  <c r="I254" i="2"/>
  <c r="I253" i="2" s="1"/>
  <c r="H254" i="2"/>
  <c r="H253" i="2" s="1"/>
  <c r="G254" i="2"/>
  <c r="G253" i="2" s="1"/>
  <c r="F254" i="2"/>
  <c r="F253" i="2" s="1"/>
  <c r="E254" i="2"/>
  <c r="E253" i="2" s="1"/>
  <c r="D254" i="2"/>
  <c r="D253" i="2" s="1"/>
  <c r="C254" i="2"/>
  <c r="C253" i="2" s="1"/>
  <c r="L244" i="2"/>
  <c r="K244" i="2"/>
  <c r="J244" i="2"/>
  <c r="I244" i="2"/>
  <c r="H244" i="2"/>
  <c r="G244" i="2"/>
  <c r="F244" i="2"/>
  <c r="E244" i="2"/>
  <c r="D244" i="2"/>
  <c r="C244" i="2"/>
  <c r="L241" i="2"/>
  <c r="K241" i="2"/>
  <c r="J241" i="2"/>
  <c r="I241" i="2"/>
  <c r="H241" i="2"/>
  <c r="G241" i="2"/>
  <c r="F241" i="2"/>
  <c r="E241" i="2"/>
  <c r="D241" i="2"/>
  <c r="C241" i="2"/>
  <c r="L239" i="2"/>
  <c r="K239" i="2"/>
  <c r="J239" i="2"/>
  <c r="I239" i="2"/>
  <c r="H239" i="2"/>
  <c r="G239" i="2"/>
  <c r="F239" i="2"/>
  <c r="E239" i="2"/>
  <c r="D239" i="2"/>
  <c r="C239" i="2"/>
  <c r="L237" i="2"/>
  <c r="K237" i="2"/>
  <c r="J237" i="2"/>
  <c r="I237" i="2"/>
  <c r="I236" i="2" s="1"/>
  <c r="H237" i="2"/>
  <c r="G237" i="2"/>
  <c r="F237" i="2"/>
  <c r="E237" i="2"/>
  <c r="E236" i="2" s="1"/>
  <c r="D237" i="2"/>
  <c r="C237" i="2"/>
  <c r="L234" i="2"/>
  <c r="K234" i="2"/>
  <c r="J234" i="2"/>
  <c r="I234" i="2"/>
  <c r="H234" i="2"/>
  <c r="G234" i="2"/>
  <c r="F234" i="2"/>
  <c r="E234" i="2"/>
  <c r="D234" i="2"/>
  <c r="C234" i="2"/>
  <c r="L232" i="2"/>
  <c r="K232" i="2"/>
  <c r="J232" i="2"/>
  <c r="I232" i="2"/>
  <c r="H232" i="2"/>
  <c r="G232" i="2"/>
  <c r="F232" i="2"/>
  <c r="E232" i="2"/>
  <c r="D232" i="2"/>
  <c r="C232" i="2"/>
  <c r="L230" i="2"/>
  <c r="K230" i="2"/>
  <c r="J230" i="2"/>
  <c r="I230" i="2"/>
  <c r="H230" i="2"/>
  <c r="G230" i="2"/>
  <c r="F230" i="2"/>
  <c r="E230" i="2"/>
  <c r="D230" i="2"/>
  <c r="C230" i="2"/>
  <c r="L226" i="2"/>
  <c r="K226" i="2"/>
  <c r="J226" i="2"/>
  <c r="I226" i="2"/>
  <c r="H226" i="2"/>
  <c r="G226" i="2"/>
  <c r="F226" i="2"/>
  <c r="F225" i="2" s="1"/>
  <c r="E226" i="2"/>
  <c r="D226" i="2"/>
  <c r="C226" i="2"/>
  <c r="L225" i="2"/>
  <c r="J225" i="2"/>
  <c r="H225" i="2"/>
  <c r="L217" i="2"/>
  <c r="L216" i="2" s="1"/>
  <c r="L215" i="2" s="1"/>
  <c r="K217" i="2"/>
  <c r="K216" i="2" s="1"/>
  <c r="K215" i="2" s="1"/>
  <c r="J217" i="2"/>
  <c r="J216" i="2" s="1"/>
  <c r="J215" i="2" s="1"/>
  <c r="I217" i="2"/>
  <c r="I216" i="2" s="1"/>
  <c r="I215" i="2" s="1"/>
  <c r="H217" i="2"/>
  <c r="H216" i="2" s="1"/>
  <c r="H215" i="2" s="1"/>
  <c r="G217" i="2"/>
  <c r="G216" i="2" s="1"/>
  <c r="G215" i="2" s="1"/>
  <c r="F217" i="2"/>
  <c r="F216" i="2" s="1"/>
  <c r="F215" i="2" s="1"/>
  <c r="E217" i="2"/>
  <c r="E216" i="2" s="1"/>
  <c r="E215" i="2" s="1"/>
  <c r="D217" i="2"/>
  <c r="D216" i="2" s="1"/>
  <c r="D215" i="2" s="1"/>
  <c r="C217" i="2"/>
  <c r="C216" i="2" s="1"/>
  <c r="C215" i="2" s="1"/>
  <c r="G213" i="2"/>
  <c r="G212" i="2" s="1"/>
  <c r="L209" i="2"/>
  <c r="L208" i="2" s="1"/>
  <c r="L207" i="2" s="1"/>
  <c r="K209" i="2"/>
  <c r="K208" i="2" s="1"/>
  <c r="K207" i="2" s="1"/>
  <c r="J209" i="2"/>
  <c r="J208" i="2" s="1"/>
  <c r="J207" i="2" s="1"/>
  <c r="I209" i="2"/>
  <c r="I208" i="2" s="1"/>
  <c r="I207" i="2" s="1"/>
  <c r="H209" i="2"/>
  <c r="H208" i="2" s="1"/>
  <c r="H207" i="2" s="1"/>
  <c r="G209" i="2"/>
  <c r="G208" i="2" s="1"/>
  <c r="F209" i="2"/>
  <c r="F208" i="2" s="1"/>
  <c r="F207" i="2" s="1"/>
  <c r="E209" i="2"/>
  <c r="E208" i="2" s="1"/>
  <c r="E207" i="2" s="1"/>
  <c r="D209" i="2"/>
  <c r="D208" i="2" s="1"/>
  <c r="D207" i="2" s="1"/>
  <c r="C209" i="2"/>
  <c r="C208" i="2" s="1"/>
  <c r="C207" i="2" s="1"/>
  <c r="L201" i="2"/>
  <c r="L200" i="2" s="1"/>
  <c r="K201" i="2"/>
  <c r="K200" i="2" s="1"/>
  <c r="K199" i="2" s="1"/>
  <c r="J201" i="2"/>
  <c r="I201" i="2"/>
  <c r="H201" i="2"/>
  <c r="H200" i="2" s="1"/>
  <c r="H199" i="2" s="1"/>
  <c r="G201" i="2"/>
  <c r="G200" i="2" s="1"/>
  <c r="G199" i="2" s="1"/>
  <c r="F201" i="2"/>
  <c r="F200" i="2" s="1"/>
  <c r="F199" i="2" s="1"/>
  <c r="E201" i="2"/>
  <c r="E200" i="2" s="1"/>
  <c r="E199" i="2" s="1"/>
  <c r="D201" i="2"/>
  <c r="D200" i="2" s="1"/>
  <c r="D199" i="2" s="1"/>
  <c r="C201" i="2"/>
  <c r="C200" i="2" s="1"/>
  <c r="C199" i="2" s="1"/>
  <c r="J200" i="2"/>
  <c r="J199" i="2" s="1"/>
  <c r="I200" i="2"/>
  <c r="I199" i="2" s="1"/>
  <c r="L199" i="2"/>
  <c r="L196" i="2"/>
  <c r="L195" i="2" s="1"/>
  <c r="K196" i="2"/>
  <c r="K195" i="2" s="1"/>
  <c r="J196" i="2"/>
  <c r="J195" i="2" s="1"/>
  <c r="I196" i="2"/>
  <c r="I195" i="2" s="1"/>
  <c r="H196" i="2"/>
  <c r="H195" i="2" s="1"/>
  <c r="G196" i="2"/>
  <c r="G195" i="2" s="1"/>
  <c r="F196" i="2"/>
  <c r="F195" i="2" s="1"/>
  <c r="E196" i="2"/>
  <c r="E195" i="2" s="1"/>
  <c r="D196" i="2"/>
  <c r="D195" i="2" s="1"/>
  <c r="C196" i="2"/>
  <c r="C195" i="2" s="1"/>
  <c r="L192" i="2"/>
  <c r="K192" i="2"/>
  <c r="J192" i="2"/>
  <c r="I192" i="2"/>
  <c r="H192" i="2"/>
  <c r="G192" i="2"/>
  <c r="F192" i="2"/>
  <c r="E192" i="2"/>
  <c r="D192" i="2"/>
  <c r="C192" i="2"/>
  <c r="L185" i="2"/>
  <c r="K185" i="2"/>
  <c r="J185" i="2"/>
  <c r="I185" i="2"/>
  <c r="H185" i="2"/>
  <c r="G185" i="2"/>
  <c r="F185" i="2"/>
  <c r="E185" i="2"/>
  <c r="D185" i="2"/>
  <c r="C185" i="2"/>
  <c r="L183" i="2"/>
  <c r="K183" i="2"/>
  <c r="K182" i="2" s="1"/>
  <c r="J183" i="2"/>
  <c r="I183" i="2"/>
  <c r="H183" i="2"/>
  <c r="G183" i="2"/>
  <c r="F183" i="2"/>
  <c r="E183" i="2"/>
  <c r="D183" i="2"/>
  <c r="C183" i="2"/>
  <c r="L179" i="2"/>
  <c r="L178" i="2" s="1"/>
  <c r="L177" i="2" s="1"/>
  <c r="K179" i="2"/>
  <c r="K178" i="2" s="1"/>
  <c r="K177" i="2" s="1"/>
  <c r="J179" i="2"/>
  <c r="I179" i="2"/>
  <c r="H179" i="2"/>
  <c r="H178" i="2" s="1"/>
  <c r="H177" i="2" s="1"/>
  <c r="G179" i="2"/>
  <c r="G178" i="2" s="1"/>
  <c r="G177" i="2" s="1"/>
  <c r="F179" i="2"/>
  <c r="F178" i="2" s="1"/>
  <c r="F177" i="2" s="1"/>
  <c r="E179" i="2"/>
  <c r="E178" i="2" s="1"/>
  <c r="E177" i="2" s="1"/>
  <c r="D179" i="2"/>
  <c r="D178" i="2" s="1"/>
  <c r="D177" i="2" s="1"/>
  <c r="C179" i="2"/>
  <c r="C178" i="2" s="1"/>
  <c r="C177" i="2" s="1"/>
  <c r="J178" i="2"/>
  <c r="J177" i="2" s="1"/>
  <c r="I178" i="2"/>
  <c r="I177" i="2" s="1"/>
  <c r="L175" i="2"/>
  <c r="K175" i="2"/>
  <c r="J175" i="2"/>
  <c r="I175" i="2"/>
  <c r="H175" i="2"/>
  <c r="G175" i="2"/>
  <c r="F175" i="2"/>
  <c r="E175" i="2"/>
  <c r="D175" i="2"/>
  <c r="C175" i="2"/>
  <c r="L171" i="2"/>
  <c r="K171" i="2"/>
  <c r="J171" i="2"/>
  <c r="I171" i="2"/>
  <c r="H171" i="2"/>
  <c r="G171" i="2"/>
  <c r="F171" i="2"/>
  <c r="E171" i="2"/>
  <c r="D171" i="2"/>
  <c r="C171" i="2"/>
  <c r="L169" i="2"/>
  <c r="K169" i="2"/>
  <c r="J169" i="2"/>
  <c r="I169" i="2"/>
  <c r="H169" i="2"/>
  <c r="G169" i="2"/>
  <c r="F169" i="2"/>
  <c r="E169" i="2"/>
  <c r="D169" i="2"/>
  <c r="C169" i="2"/>
  <c r="L167" i="2"/>
  <c r="K167" i="2"/>
  <c r="J167" i="2"/>
  <c r="I167" i="2"/>
  <c r="H167" i="2"/>
  <c r="G167" i="2"/>
  <c r="F167" i="2"/>
  <c r="E167" i="2"/>
  <c r="D167" i="2"/>
  <c r="C167" i="2"/>
  <c r="L163" i="2"/>
  <c r="K163" i="2"/>
  <c r="J163" i="2"/>
  <c r="I163" i="2"/>
  <c r="H163" i="2"/>
  <c r="G163" i="2"/>
  <c r="F163" i="2"/>
  <c r="E163" i="2"/>
  <c r="D163" i="2"/>
  <c r="C163" i="2"/>
  <c r="L160" i="2"/>
  <c r="K160" i="2"/>
  <c r="J160" i="2"/>
  <c r="I160" i="2"/>
  <c r="H160" i="2"/>
  <c r="G160" i="2"/>
  <c r="F160" i="2"/>
  <c r="E160" i="2"/>
  <c r="D160" i="2"/>
  <c r="C160" i="2"/>
  <c r="L90" i="2"/>
  <c r="L89" i="2" s="1"/>
  <c r="K90" i="2"/>
  <c r="K89" i="2" s="1"/>
  <c r="J90" i="2"/>
  <c r="J89" i="2" s="1"/>
  <c r="I90" i="2"/>
  <c r="I89" i="2" s="1"/>
  <c r="H90" i="2"/>
  <c r="H89" i="2" s="1"/>
  <c r="G90" i="2"/>
  <c r="F90" i="2"/>
  <c r="F89" i="2" s="1"/>
  <c r="E90" i="2"/>
  <c r="E89" i="2" s="1"/>
  <c r="D90" i="2"/>
  <c r="D89" i="2" s="1"/>
  <c r="C90" i="2"/>
  <c r="C89" i="2" s="1"/>
  <c r="G89" i="2"/>
  <c r="L86" i="2"/>
  <c r="L85" i="2" s="1"/>
  <c r="K86" i="2"/>
  <c r="K85" i="2" s="1"/>
  <c r="J86" i="2"/>
  <c r="I86" i="2"/>
  <c r="I85" i="2" s="1"/>
  <c r="H86" i="2"/>
  <c r="H85" i="2" s="1"/>
  <c r="G86" i="2"/>
  <c r="G85" i="2" s="1"/>
  <c r="F86" i="2"/>
  <c r="F85" i="2" s="1"/>
  <c r="E86" i="2"/>
  <c r="E85" i="2" s="1"/>
  <c r="D86" i="2"/>
  <c r="D85" i="2" s="1"/>
  <c r="C86" i="2"/>
  <c r="C85" i="2" s="1"/>
  <c r="J85" i="2"/>
  <c r="L82" i="2"/>
  <c r="K82" i="2"/>
  <c r="J82" i="2"/>
  <c r="I82" i="2"/>
  <c r="H82" i="2"/>
  <c r="G82" i="2"/>
  <c r="F82" i="2"/>
  <c r="E82" i="2"/>
  <c r="D82" i="2"/>
  <c r="C82" i="2"/>
  <c r="L80" i="2"/>
  <c r="K80" i="2"/>
  <c r="J80" i="2"/>
  <c r="I80" i="2"/>
  <c r="H80" i="2"/>
  <c r="G80" i="2"/>
  <c r="F80" i="2"/>
  <c r="E80" i="2"/>
  <c r="D80" i="2"/>
  <c r="C80" i="2"/>
  <c r="L73" i="2"/>
  <c r="L72" i="2" s="1"/>
  <c r="K73" i="2"/>
  <c r="K72" i="2" s="1"/>
  <c r="J73" i="2"/>
  <c r="J72" i="2" s="1"/>
  <c r="I73" i="2"/>
  <c r="I72" i="2" s="1"/>
  <c r="H73" i="2"/>
  <c r="H72" i="2" s="1"/>
  <c r="G73" i="2"/>
  <c r="G72" i="2" s="1"/>
  <c r="F73" i="2"/>
  <c r="F72" i="2" s="1"/>
  <c r="E73" i="2"/>
  <c r="E72" i="2" s="1"/>
  <c r="D73" i="2"/>
  <c r="D72" i="2" s="1"/>
  <c r="C73" i="2"/>
  <c r="C72" i="2" s="1"/>
  <c r="L69" i="2"/>
  <c r="L68" i="2" s="1"/>
  <c r="K69" i="2"/>
  <c r="K68" i="2" s="1"/>
  <c r="J69" i="2"/>
  <c r="J68" i="2" s="1"/>
  <c r="I69" i="2"/>
  <c r="I68" i="2" s="1"/>
  <c r="H69" i="2"/>
  <c r="H68" i="2" s="1"/>
  <c r="G69" i="2"/>
  <c r="G68" i="2" s="1"/>
  <c r="F69" i="2"/>
  <c r="F68" i="2" s="1"/>
  <c r="E69" i="2"/>
  <c r="E68" i="2" s="1"/>
  <c r="D69" i="2"/>
  <c r="D68" i="2" s="1"/>
  <c r="C69" i="2"/>
  <c r="C68" i="2" s="1"/>
  <c r="L66" i="2"/>
  <c r="L65" i="2" s="1"/>
  <c r="K66" i="2"/>
  <c r="K65" i="2" s="1"/>
  <c r="J66" i="2"/>
  <c r="J65" i="2" s="1"/>
  <c r="I66" i="2"/>
  <c r="I65" i="2" s="1"/>
  <c r="H66" i="2"/>
  <c r="H65" i="2" s="1"/>
  <c r="G66" i="2"/>
  <c r="G65" i="2" s="1"/>
  <c r="F66" i="2"/>
  <c r="F65" i="2" s="1"/>
  <c r="E66" i="2"/>
  <c r="E65" i="2" s="1"/>
  <c r="D66" i="2"/>
  <c r="D65" i="2" s="1"/>
  <c r="C66" i="2"/>
  <c r="C65" i="2" s="1"/>
  <c r="L61" i="2"/>
  <c r="L60" i="2" s="1"/>
  <c r="K61" i="2"/>
  <c r="K60" i="2" s="1"/>
  <c r="J61" i="2"/>
  <c r="J60" i="2" s="1"/>
  <c r="I61" i="2"/>
  <c r="I60" i="2" s="1"/>
  <c r="H61" i="2"/>
  <c r="H60" i="2" s="1"/>
  <c r="G61" i="2"/>
  <c r="G60" i="2" s="1"/>
  <c r="F61" i="2"/>
  <c r="F60" i="2" s="1"/>
  <c r="E61" i="2"/>
  <c r="E60" i="2" s="1"/>
  <c r="D61" i="2"/>
  <c r="D60" i="2" s="1"/>
  <c r="C61" i="2"/>
  <c r="C60" i="2" s="1"/>
  <c r="L40" i="2"/>
  <c r="L39" i="2" s="1"/>
  <c r="K40" i="2"/>
  <c r="K39" i="2" s="1"/>
  <c r="J40" i="2"/>
  <c r="J39" i="2" s="1"/>
  <c r="I40" i="2"/>
  <c r="I39" i="2" s="1"/>
  <c r="H40" i="2"/>
  <c r="H39" i="2" s="1"/>
  <c r="G40" i="2"/>
  <c r="G39" i="2" s="1"/>
  <c r="F40" i="2"/>
  <c r="F39" i="2" s="1"/>
  <c r="E40" i="2"/>
  <c r="E39" i="2" s="1"/>
  <c r="D40" i="2"/>
  <c r="D39" i="2" s="1"/>
  <c r="C40" i="2"/>
  <c r="C39" i="2" s="1"/>
  <c r="F36" i="2"/>
  <c r="F35" i="2" s="1"/>
  <c r="F34" i="2" s="1"/>
  <c r="L35" i="2"/>
  <c r="L34" i="2" s="1"/>
  <c r="K35" i="2"/>
  <c r="K34" i="2" s="1"/>
  <c r="J35" i="2"/>
  <c r="J34" i="2" s="1"/>
  <c r="I35" i="2"/>
  <c r="I34" i="2" s="1"/>
  <c r="H35" i="2"/>
  <c r="H34" i="2" s="1"/>
  <c r="G35" i="2"/>
  <c r="G34" i="2" s="1"/>
  <c r="E35" i="2"/>
  <c r="E34" i="2" s="1"/>
  <c r="D35" i="2"/>
  <c r="D34" i="2" s="1"/>
  <c r="C35" i="2"/>
  <c r="C34" i="2" s="1"/>
  <c r="L14" i="2"/>
  <c r="L13" i="2" s="1"/>
  <c r="K14" i="2"/>
  <c r="K13" i="2" s="1"/>
  <c r="J14" i="2"/>
  <c r="J13" i="2" s="1"/>
  <c r="I14" i="2"/>
  <c r="I13" i="2" s="1"/>
  <c r="H14" i="2"/>
  <c r="H13" i="2" s="1"/>
  <c r="G14" i="2"/>
  <c r="G13" i="2" s="1"/>
  <c r="F14" i="2"/>
  <c r="F13" i="2" s="1"/>
  <c r="E14" i="2"/>
  <c r="E13" i="2" s="1"/>
  <c r="D14" i="2"/>
  <c r="D13" i="2" s="1"/>
  <c r="C14" i="2"/>
  <c r="C13" i="2" s="1"/>
  <c r="L11" i="2"/>
  <c r="L10" i="2" s="1"/>
  <c r="K11" i="2"/>
  <c r="K10" i="2" s="1"/>
  <c r="J11" i="2"/>
  <c r="J10" i="2" s="1"/>
  <c r="I11" i="2"/>
  <c r="I10" i="2" s="1"/>
  <c r="H11" i="2"/>
  <c r="H10" i="2" s="1"/>
  <c r="G11" i="2"/>
  <c r="G10" i="2" s="1"/>
  <c r="F11" i="2"/>
  <c r="F10" i="2" s="1"/>
  <c r="E11" i="2"/>
  <c r="E10" i="2" s="1"/>
  <c r="D11" i="2"/>
  <c r="D10" i="2" s="1"/>
  <c r="C11" i="2"/>
  <c r="C10" i="2" s="1"/>
  <c r="C9" i="2" s="1"/>
  <c r="D229" i="2" l="1"/>
  <c r="H529" i="2"/>
  <c r="L529" i="2"/>
  <c r="H159" i="2"/>
  <c r="L182" i="2"/>
  <c r="L181" i="2" s="1"/>
  <c r="D79" i="2"/>
  <c r="L79" i="2"/>
  <c r="G236" i="2"/>
  <c r="I529" i="2"/>
  <c r="F166" i="2"/>
  <c r="E553" i="2"/>
  <c r="E552" i="2" s="1"/>
  <c r="I553" i="2"/>
  <c r="I552" i="2" s="1"/>
  <c r="K236" i="2"/>
  <c r="G229" i="2"/>
  <c r="G224" i="2" s="1"/>
  <c r="I339" i="2"/>
  <c r="I327" i="2" s="1"/>
  <c r="C529" i="2"/>
  <c r="G529" i="2"/>
  <c r="K529" i="2"/>
  <c r="D542" i="2"/>
  <c r="E79" i="2"/>
  <c r="E38" i="2" s="1"/>
  <c r="I79" i="2"/>
  <c r="I38" i="2" s="1"/>
  <c r="E159" i="2"/>
  <c r="I159" i="2"/>
  <c r="K159" i="2"/>
  <c r="E166" i="2"/>
  <c r="I166" i="2"/>
  <c r="F182" i="2"/>
  <c r="F181" i="2" s="1"/>
  <c r="J182" i="2"/>
  <c r="D182" i="2"/>
  <c r="H182" i="2"/>
  <c r="H181" i="2" s="1"/>
  <c r="C322" i="2"/>
  <c r="C312" i="2" s="1"/>
  <c r="K322" i="2"/>
  <c r="K312" i="2" s="1"/>
  <c r="C339" i="2"/>
  <c r="C327" i="2" s="1"/>
  <c r="G339" i="2"/>
  <c r="G327" i="2" s="1"/>
  <c r="K339" i="2"/>
  <c r="K327" i="2" s="1"/>
  <c r="J403" i="2"/>
  <c r="G437" i="2"/>
  <c r="G436" i="2" s="1"/>
  <c r="J502" i="2"/>
  <c r="H9" i="2"/>
  <c r="E252" i="2"/>
  <c r="I252" i="2"/>
  <c r="L502" i="2"/>
  <c r="E182" i="2"/>
  <c r="I182" i="2"/>
  <c r="I181" i="2" s="1"/>
  <c r="C182" i="2"/>
  <c r="F252" i="2"/>
  <c r="J252" i="2"/>
  <c r="L295" i="2"/>
  <c r="D349" i="2"/>
  <c r="D348" i="2" s="1"/>
  <c r="H349" i="2"/>
  <c r="H348" i="2" s="1"/>
  <c r="L349" i="2"/>
  <c r="L348" i="2" s="1"/>
  <c r="F349" i="2"/>
  <c r="F348" i="2" s="1"/>
  <c r="H381" i="2"/>
  <c r="C390" i="2"/>
  <c r="C380" i="2" s="1"/>
  <c r="G390" i="2"/>
  <c r="K390" i="2"/>
  <c r="K380" i="2" s="1"/>
  <c r="E390" i="2"/>
  <c r="I390" i="2"/>
  <c r="E437" i="2"/>
  <c r="E436" i="2" s="1"/>
  <c r="E420" i="2" s="1"/>
  <c r="L277" i="2"/>
  <c r="D502" i="2"/>
  <c r="E303" i="2"/>
  <c r="I303" i="2"/>
  <c r="I349" i="2"/>
  <c r="I348" i="2" s="1"/>
  <c r="J420" i="2"/>
  <c r="C553" i="2"/>
  <c r="C552" i="2" s="1"/>
  <c r="D252" i="2"/>
  <c r="J390" i="2"/>
  <c r="L542" i="2"/>
  <c r="K79" i="2"/>
  <c r="K38" i="2" s="1"/>
  <c r="C159" i="2"/>
  <c r="G252" i="2"/>
  <c r="L303" i="2"/>
  <c r="I322" i="2"/>
  <c r="I312" i="2" s="1"/>
  <c r="D339" i="2"/>
  <c r="D327" i="2" s="1"/>
  <c r="H339" i="2"/>
  <c r="H327" i="2" s="1"/>
  <c r="L339" i="2"/>
  <c r="L327" i="2" s="1"/>
  <c r="F339" i="2"/>
  <c r="F327" i="2" s="1"/>
  <c r="J339" i="2"/>
  <c r="I456" i="2"/>
  <c r="C489" i="2"/>
  <c r="C456" i="2" s="1"/>
  <c r="G489" i="2"/>
  <c r="G456" i="2" s="1"/>
  <c r="K489" i="2"/>
  <c r="K456" i="2" s="1"/>
  <c r="F502" i="2"/>
  <c r="E542" i="2"/>
  <c r="I542" i="2"/>
  <c r="I538" i="2" s="1"/>
  <c r="C542" i="2"/>
  <c r="C538" i="2" s="1"/>
  <c r="G542" i="2"/>
  <c r="G538" i="2" s="1"/>
  <c r="K542" i="2"/>
  <c r="L553" i="2"/>
  <c r="L552" i="2" s="1"/>
  <c r="D562" i="2"/>
  <c r="L562" i="2"/>
  <c r="G502" i="2"/>
  <c r="H420" i="2"/>
  <c r="L229" i="2"/>
  <c r="D236" i="2"/>
  <c r="L236" i="2"/>
  <c r="J349" i="2"/>
  <c r="J348" i="2" s="1"/>
  <c r="D381" i="2"/>
  <c r="L381" i="2"/>
  <c r="F403" i="2"/>
  <c r="C420" i="2"/>
  <c r="F553" i="2"/>
  <c r="F552" i="2" s="1"/>
  <c r="J553" i="2"/>
  <c r="J552" i="2" s="1"/>
  <c r="D553" i="2"/>
  <c r="D552" i="2" s="1"/>
  <c r="H553" i="2"/>
  <c r="H552" i="2" s="1"/>
  <c r="D38" i="2"/>
  <c r="C181" i="2"/>
  <c r="C236" i="2"/>
  <c r="H252" i="2"/>
  <c r="F295" i="2"/>
  <c r="F277" i="2" s="1"/>
  <c r="J295" i="2"/>
  <c r="J277" i="2" s="1"/>
  <c r="D295" i="2"/>
  <c r="D277" i="2" s="1"/>
  <c r="H295" i="2"/>
  <c r="H277" i="2" s="1"/>
  <c r="E322" i="2"/>
  <c r="E312" i="2" s="1"/>
  <c r="G322" i="2"/>
  <c r="G312" i="2" s="1"/>
  <c r="E339" i="2"/>
  <c r="E327" i="2" s="1"/>
  <c r="E349" i="2"/>
  <c r="E348" i="2" s="1"/>
  <c r="E381" i="2"/>
  <c r="I381" i="2"/>
  <c r="G381" i="2"/>
  <c r="G380" i="2" s="1"/>
  <c r="F390" i="2"/>
  <c r="D420" i="2"/>
  <c r="L420" i="2"/>
  <c r="H502" i="2"/>
  <c r="E502" i="2"/>
  <c r="I502" i="2"/>
  <c r="H538" i="2"/>
  <c r="G553" i="2"/>
  <c r="G552" i="2" s="1"/>
  <c r="G562" i="2"/>
  <c r="C79" i="2"/>
  <c r="C38" i="2" s="1"/>
  <c r="G79" i="2"/>
  <c r="G38" i="2" s="1"/>
  <c r="I88" i="2"/>
  <c r="D159" i="2"/>
  <c r="L159" i="2"/>
  <c r="L252" i="2"/>
  <c r="G295" i="2"/>
  <c r="G277" i="2" s="1"/>
  <c r="K295" i="2"/>
  <c r="K277" i="2" s="1"/>
  <c r="K303" i="2"/>
  <c r="I420" i="2"/>
  <c r="H562" i="2"/>
  <c r="G159" i="2"/>
  <c r="K181" i="2"/>
  <c r="G182" i="2"/>
  <c r="G181" i="2" s="1"/>
  <c r="C229" i="2"/>
  <c r="C224" i="2" s="1"/>
  <c r="K229" i="2"/>
  <c r="K224" i="2" s="1"/>
  <c r="K420" i="2"/>
  <c r="F420" i="2"/>
  <c r="E529" i="2"/>
  <c r="D9" i="2"/>
  <c r="L9" i="2"/>
  <c r="E9" i="2"/>
  <c r="L38" i="2"/>
  <c r="I9" i="2"/>
  <c r="F79" i="2"/>
  <c r="F38" i="2" s="1"/>
  <c r="C252" i="2"/>
  <c r="K252" i="2"/>
  <c r="C502" i="2"/>
  <c r="K502" i="2"/>
  <c r="E181" i="2"/>
  <c r="F456" i="2"/>
  <c r="F529" i="2"/>
  <c r="E538" i="2"/>
  <c r="F562" i="2"/>
  <c r="J562" i="2"/>
  <c r="J181" i="2"/>
  <c r="E277" i="2"/>
  <c r="D303" i="2"/>
  <c r="E403" i="2"/>
  <c r="F542" i="2"/>
  <c r="F538" i="2" s="1"/>
  <c r="J542" i="2"/>
  <c r="J538" i="2" s="1"/>
  <c r="J79" i="2"/>
  <c r="J38" i="2" s="1"/>
  <c r="H79" i="2"/>
  <c r="F88" i="2"/>
  <c r="F159" i="2"/>
  <c r="J159" i="2"/>
  <c r="C166" i="2"/>
  <c r="G166" i="2"/>
  <c r="G88" i="2" s="1"/>
  <c r="K166" i="2"/>
  <c r="E229" i="2"/>
  <c r="E224" i="2" s="1"/>
  <c r="I229" i="2"/>
  <c r="I224" i="2" s="1"/>
  <c r="F236" i="2"/>
  <c r="J236" i="2"/>
  <c r="H236" i="2"/>
  <c r="F381" i="2"/>
  <c r="J381" i="2"/>
  <c r="J380" i="2" s="1"/>
  <c r="D390" i="2"/>
  <c r="H390" i="2"/>
  <c r="H380" i="2" s="1"/>
  <c r="L390" i="2"/>
  <c r="D403" i="2"/>
  <c r="H403" i="2"/>
  <c r="L403" i="2"/>
  <c r="D489" i="2"/>
  <c r="D456" i="2" s="1"/>
  <c r="H489" i="2"/>
  <c r="H456" i="2" s="1"/>
  <c r="L489" i="2"/>
  <c r="L456" i="2" s="1"/>
  <c r="D166" i="2"/>
  <c r="H166" i="2"/>
  <c r="H88" i="2" s="1"/>
  <c r="L166" i="2"/>
  <c r="J166" i="2"/>
  <c r="J88" i="2" s="1"/>
  <c r="F229" i="2"/>
  <c r="J229" i="2"/>
  <c r="J224" i="2" s="1"/>
  <c r="H229" i="2"/>
  <c r="I295" i="2"/>
  <c r="I277" i="2" s="1"/>
  <c r="C295" i="2"/>
  <c r="C277" i="2" s="1"/>
  <c r="G303" i="2"/>
  <c r="F303" i="2"/>
  <c r="J303" i="2"/>
  <c r="D322" i="2"/>
  <c r="D312" i="2" s="1"/>
  <c r="H322" i="2"/>
  <c r="H312" i="2" s="1"/>
  <c r="L322" i="2"/>
  <c r="L312" i="2" s="1"/>
  <c r="F322" i="2"/>
  <c r="F312" i="2" s="1"/>
  <c r="J322" i="2"/>
  <c r="C349" i="2"/>
  <c r="C348" i="2" s="1"/>
  <c r="G349" i="2"/>
  <c r="G348" i="2" s="1"/>
  <c r="K349" i="2"/>
  <c r="K348" i="2" s="1"/>
  <c r="I403" i="2"/>
  <c r="E456" i="2"/>
  <c r="C562" i="2"/>
  <c r="K562" i="2"/>
  <c r="E562" i="2"/>
  <c r="I562" i="2"/>
  <c r="F9" i="2"/>
  <c r="J9" i="2"/>
  <c r="G9" i="2"/>
  <c r="K9" i="2"/>
  <c r="H38" i="2"/>
  <c r="D181" i="2"/>
  <c r="G207" i="2"/>
  <c r="J327" i="2"/>
  <c r="J312" i="2"/>
  <c r="H303" i="2"/>
  <c r="G420" i="2"/>
  <c r="K538" i="2"/>
  <c r="J456" i="2"/>
  <c r="J529" i="2"/>
  <c r="D538" i="2"/>
  <c r="L538" i="2"/>
  <c r="F778" i="2"/>
  <c r="H778" i="2"/>
  <c r="L778" i="2"/>
  <c r="I380" i="2" l="1"/>
  <c r="I767" i="2" s="1"/>
  <c r="I780" i="2" s="1"/>
  <c r="I781" i="2" s="1"/>
  <c r="I782" i="2" s="1"/>
  <c r="E380" i="2"/>
  <c r="D224" i="2"/>
  <c r="E88" i="2"/>
  <c r="L380" i="2"/>
  <c r="H224" i="2"/>
  <c r="H767" i="2" s="1"/>
  <c r="H780" i="2" s="1"/>
  <c r="H781" i="2" s="1"/>
  <c r="L88" i="2"/>
  <c r="L767" i="2" s="1"/>
  <c r="L780" i="2" s="1"/>
  <c r="L781" i="2" s="1"/>
  <c r="D380" i="2"/>
  <c r="K88" i="2"/>
  <c r="F380" i="2"/>
  <c r="F767" i="2" s="1"/>
  <c r="F780" i="2" s="1"/>
  <c r="F781" i="2" s="1"/>
  <c r="D88" i="2"/>
  <c r="L224" i="2"/>
  <c r="F224" i="2"/>
  <c r="C88" i="2"/>
  <c r="E767" i="2"/>
  <c r="E780" i="2" s="1"/>
  <c r="E781" i="2" s="1"/>
  <c r="E782" i="2" s="1"/>
  <c r="K767" i="2"/>
  <c r="K780" i="2" s="1"/>
  <c r="K781" i="2" s="1"/>
  <c r="C767" i="2"/>
  <c r="C780" i="2" s="1"/>
  <c r="C781" i="2" s="1"/>
  <c r="D767" i="2"/>
  <c r="D780" i="2" s="1"/>
  <c r="D781" i="2" s="1"/>
  <c r="G767" i="2"/>
  <c r="G780" i="2" s="1"/>
  <c r="G781" i="2" s="1"/>
  <c r="G782" i="2" s="1"/>
  <c r="J767" i="2"/>
  <c r="J780" i="2" s="1"/>
  <c r="J781" i="2" s="1"/>
  <c r="J782" i="2" s="1"/>
  <c r="O767" i="2" l="1"/>
  <c r="P767" i="2"/>
</calcChain>
</file>

<file path=xl/sharedStrings.xml><?xml version="1.0" encoding="utf-8"?>
<sst xmlns="http://schemas.openxmlformats.org/spreadsheetml/2006/main" count="2647" uniqueCount="874">
  <si>
    <t>№ ГП и ПП</t>
  </si>
  <si>
    <t xml:space="preserve"> Государственная программа "Развитие здравоохранения в Ярославской области"</t>
  </si>
  <si>
    <t>902 Департамент культуры ЯО</t>
  </si>
  <si>
    <t>Остатки федеральных средств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</si>
  <si>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</si>
  <si>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</si>
  <si>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</si>
  <si>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</si>
  <si>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</si>
  <si>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</si>
  <si>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</si>
  <si>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</si>
  <si>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Государственная программа "Развитие культуры и туризма в Ярославской области"</t>
  </si>
  <si>
    <t>Областная целевая программа "Развитие туризма и отдыха в Ярославской области"</t>
  </si>
  <si>
    <t xml:space="preserve"> Государственная программа "Экономическое развитие и инновационная экономика в Ярославской области"</t>
  </si>
  <si>
    <t>Областная целевая программа "Стимулирование инвестиционной деятельности в Ярославской области"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</si>
  <si>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</si>
  <si>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</si>
  <si>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</si>
  <si>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</si>
  <si>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</si>
  <si>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</si>
  <si>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</si>
  <si>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</si>
  <si>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</si>
  <si>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</si>
  <si>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</si>
  <si>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</si>
  <si>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</si>
  <si>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</si>
  <si>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</si>
  <si>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</si>
  <si>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</si>
  <si>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</si>
  <si>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</si>
  <si>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</si>
  <si>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>906 Департамент финансов ЯО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</si>
  <si>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</si>
  <si>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</si>
  <si>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Непрограммные расходы</t>
  </si>
  <si>
    <t>901 Департамент здравоохранения  и фармации ЯО</t>
  </si>
  <si>
    <t>Итого</t>
  </si>
  <si>
    <t>Ведомственная целевая программа департамента здравоохранения и фармации Ярославской области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</si>
  <si>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</si>
  <si>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</si>
  <si>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</si>
  <si>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</si>
  <si>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</si>
  <si>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</si>
  <si>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</si>
  <si>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</si>
  <si>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Областная целевая программа "Семья и дети Ярославии"</t>
  </si>
  <si>
    <t>Ведомственная целевая программа департамента культуры Ярославской области</t>
  </si>
  <si>
    <t>Государственная программа "Развитие физической культуры и спорта в Ярославской области"</t>
  </si>
  <si>
    <t>Ведомственная целевая программа "Физическая культура и спорт в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</si>
  <si>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</si>
  <si>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</si>
  <si>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</si>
  <si>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</si>
  <si>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</si>
  <si>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</si>
  <si>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Региональная адресная программа по переселению граждан из аварийного жилищного фонда Ярославской области</t>
  </si>
  <si>
    <t>Государственная программа "Охрана окружающей среды в Ярославской области"</t>
  </si>
  <si>
    <t>Региональная программа "Развитие водохозяйственного комплекса Ярославской области в 2013-2020 годах"</t>
  </si>
  <si>
    <t>Государственная программа "Развитие дорожного хозяйства и транспорта в Ярославской области"</t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</si>
  <si>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</si>
  <si>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</si>
  <si>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</si>
  <si>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</si>
  <si>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</si>
  <si>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</si>
  <si>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</si>
  <si>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</si>
  <si>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</si>
  <si>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</si>
  <si>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</si>
  <si>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</si>
  <si>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</si>
  <si>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38.0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</si>
  <si>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</si>
  <si>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</si>
  <si>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</si>
  <si>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</si>
  <si>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</si>
  <si>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</si>
  <si>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Областная целевая программа "Развитие транспортной системы Ярославской области"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</si>
  <si>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</si>
  <si>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</si>
  <si>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</si>
  <si>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</si>
  <si>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Региональная программа "Развитие семейных животноводческих ферм на база крестьянских (фермерских) хозяйств"</t>
  </si>
  <si>
    <t>25.5</t>
  </si>
  <si>
    <t>Ведомственная целевая программа "Сохранность региональных автомобильных дорог Ярославской области"</t>
  </si>
  <si>
    <t>10.3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</si>
  <si>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</si>
  <si>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</si>
  <si>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</si>
  <si>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</si>
  <si>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</si>
  <si>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</si>
  <si>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25.6</t>
  </si>
  <si>
    <t>927 Департамент транспорта ЯО</t>
  </si>
  <si>
    <t>951 Департамент ветеринарии ЯО</t>
  </si>
  <si>
    <t>905 Департамент агропромышленного комплекса и потребительского рынка ЯО</t>
  </si>
  <si>
    <t>931 Департамент государственного  жилищного надзора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</si>
  <si>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</si>
  <si>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</si>
  <si>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</si>
  <si>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Ведомственная целевая программа "Транспортное обслуживание населения Ярославской области"</t>
  </si>
  <si>
    <t>957 Департамент охраны объектов культурного наследия ЯО</t>
  </si>
  <si>
    <t>Областная целевая программа "Развитие сети автомобильных дорог в Ярославской области"</t>
  </si>
  <si>
    <t xml:space="preserve">Региональная программа "Доступная среда" </t>
  </si>
  <si>
    <t>Областная целевая программа "Профилактика правонарушений в Ярославской области"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</si>
  <si>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</si>
  <si>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12.1</t>
  </si>
  <si>
    <t>Областная целевая программа "Развитие субъектов малого и среднего предпринимательства Ярославской области"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</si>
  <si>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</si>
  <si>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</si>
  <si>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</si>
  <si>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</si>
  <si>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955 Аппарат Уполномоченного по защите прав предпринимателей в ЯО</t>
  </si>
  <si>
    <t xml:space="preserve">923 Департамент по физической культуре, спорту и молодежной политике Ярославской области
</t>
  </si>
  <si>
    <t>923 Департамент по физической культуре, спорту и молодежной политике</t>
  </si>
  <si>
    <t>16.4</t>
  </si>
  <si>
    <t>941 Департамент инвестиций и промышленности ЯО</t>
  </si>
  <si>
    <t>958 Аппарат Уполномоченного по правам человека в ЯО</t>
  </si>
  <si>
    <t>02.4</t>
  </si>
  <si>
    <t xml:space="preserve">Увеличение областных средств </t>
  </si>
  <si>
    <t>Наименование</t>
  </si>
  <si>
    <t>Ведомственная целевая программа департамента имущественных и земельных отношений Ярославской области</t>
  </si>
  <si>
    <t>39.6</t>
  </si>
  <si>
    <t>Реализация мероприятий инициативного бюджетирования на территории Ярославской области</t>
  </si>
  <si>
    <t>911 Департамент имущественных и земельных отношений</t>
  </si>
  <si>
    <t>908 Департамент жилищно-коммунального хозяйства, энергетики и регулирования тарифов  ЯО</t>
  </si>
  <si>
    <t>950 Департамент туризма ЯО</t>
  </si>
  <si>
    <t>908 Департамент жилищно-коммунального хозяйства, энергетики и регулирования тарифов ЯО</t>
  </si>
  <si>
    <t>923 Департамент по физической культуре, спорту и молодежной политике ЯО</t>
  </si>
  <si>
    <t>959 Аппарат Уполномоченного по правам ребенка в ЯО</t>
  </si>
  <si>
    <t>10.6</t>
  </si>
  <si>
    <t>Областная целевая программа "Развитие региональной системы оповещения Ярославской области"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</si>
  <si>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</si>
  <si>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Федеральные средства</t>
  </si>
  <si>
    <t>01.0</t>
  </si>
  <si>
    <t>01.1</t>
  </si>
  <si>
    <t>01.3</t>
  </si>
  <si>
    <t>02.0</t>
  </si>
  <si>
    <t>02.1</t>
  </si>
  <si>
    <t>03.0</t>
  </si>
  <si>
    <t>03.1</t>
  </si>
  <si>
    <t>03.3</t>
  </si>
  <si>
    <t>05.0</t>
  </si>
  <si>
    <t>05.2</t>
  </si>
  <si>
    <t>05.3</t>
  </si>
  <si>
    <t>10.0</t>
  </si>
  <si>
    <t>11.0</t>
  </si>
  <si>
    <t>11.1</t>
  </si>
  <si>
    <t>11.3</t>
  </si>
  <si>
    <t>11.4</t>
  </si>
  <si>
    <t>12.0</t>
  </si>
  <si>
    <t>12.4</t>
  </si>
  <si>
    <t>13.0</t>
  </si>
  <si>
    <t>13.1</t>
  </si>
  <si>
    <t>13.2</t>
  </si>
  <si>
    <t>14.0</t>
  </si>
  <si>
    <t>14.2</t>
  </si>
  <si>
    <t>14.4</t>
  </si>
  <si>
    <t>14.6</t>
  </si>
  <si>
    <t>15.0</t>
  </si>
  <si>
    <t>15.1</t>
  </si>
  <si>
    <t>15.6</t>
  </si>
  <si>
    <t>22.0</t>
  </si>
  <si>
    <t>23.3</t>
  </si>
  <si>
    <t>23.5</t>
  </si>
  <si>
    <t>24.0</t>
  </si>
  <si>
    <t>24.1</t>
  </si>
  <si>
    <t>24.5</t>
  </si>
  <si>
    <t>50.0</t>
  </si>
  <si>
    <t>Приложение 3</t>
  </si>
  <si>
    <t>к пояснительной записке</t>
  </si>
  <si>
    <t>руб.</t>
  </si>
  <si>
    <t>08.0</t>
  </si>
  <si>
    <t xml:space="preserve">Уменьшение областных средств </t>
  </si>
  <si>
    <t>Перераспределение ассигнований</t>
  </si>
  <si>
    <t>ОМБО</t>
  </si>
  <si>
    <t>Местная</t>
  </si>
  <si>
    <t>власть</t>
  </si>
  <si>
    <t>соцсфера</t>
  </si>
  <si>
    <t>дорожники</t>
  </si>
  <si>
    <t>АПК</t>
  </si>
  <si>
    <t>госдолг</t>
  </si>
  <si>
    <t>строители</t>
  </si>
  <si>
    <t>итого</t>
  </si>
  <si>
    <t>разница</t>
  </si>
  <si>
    <t>02.3</t>
  </si>
  <si>
    <t>38.5</t>
  </si>
  <si>
    <t>Областная целевая программа " "Развитие государственной гражданской и муниципальной службы в Ярославской области"</t>
  </si>
  <si>
    <t>+</t>
  </si>
  <si>
    <t>-</t>
  </si>
  <si>
    <t>950  Департамент туризма ЯО</t>
  </si>
  <si>
    <t>36.4</t>
  </si>
  <si>
    <t>25.4</t>
  </si>
  <si>
    <t>949 Инспекция административно-технического  надзора  ЯО</t>
  </si>
  <si>
    <t>917 Избирательная комиссия  ЯО</t>
  </si>
  <si>
    <t>Региональная программа "Развитие льняного комплекса Ярославской области"</t>
  </si>
  <si>
    <t>Ведомственная целевая программа департамента агропромышленного комплекса и потребительского рынка Ярославской области</t>
  </si>
  <si>
    <t>Предложение ГРБС</t>
  </si>
  <si>
    <t xml:space="preserve">Информация по внесению изменений в Закон Ярославской области 
"Об областном бюджете на 2019 год и на плановый период 2020 и 2021 годов" 
</t>
  </si>
  <si>
    <t>963 Департамент дорожного хозяйства ЯО</t>
  </si>
  <si>
    <t>06.0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</si>
  <si>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</si>
  <si>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06.1</t>
  </si>
  <si>
    <t>Региональная программа "Создание комфортной городской среды на территории Ярославской области"</t>
  </si>
  <si>
    <t>924 Департамент строительства  ЯО</t>
  </si>
  <si>
    <t>06.3</t>
  </si>
  <si>
    <t>938 Департамент охраны окружающей среды и природопользования  ЯО</t>
  </si>
  <si>
    <t>24.4</t>
  </si>
  <si>
    <t>02.5</t>
  </si>
  <si>
    <t>15.3</t>
  </si>
  <si>
    <t>24.2</t>
  </si>
  <si>
    <t>36.7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</si>
  <si>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</si>
  <si>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Обслуживание государственного долга Ярославской области  и административные расходы  по управлению государственным долгом Ярославской области</t>
  </si>
  <si>
    <t>Ведомственная целевая программа департамента строительства Ярославской области</t>
  </si>
  <si>
    <t>Ведомственная целевая программа "Реализация государственной молодежной политики в Ярославской области"</t>
  </si>
  <si>
    <t xml:space="preserve"> Государственная программа "Обеспечение качественными коммунальными услугами населения Ярославской области"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</si>
  <si>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</si>
  <si>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Предложение ДФ</t>
  </si>
  <si>
    <t>Пояснения к предложениям ДФ</t>
  </si>
  <si>
    <t>Пояснения к предложениям ГРБС</t>
  </si>
  <si>
    <t>Областная целевая программа "Развитие материально-технической базы медицинских организаций Ярославской области"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</si>
  <si>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</si>
  <si>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Областная целевая программа "Повышение эффективности и качества профессионального образования Ярославской области"</t>
  </si>
  <si>
    <t>02.6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</si>
  <si>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</si>
  <si>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Региональная программа "Стимулирование развития жилищного строительства на территории Ярославской области"</t>
  </si>
  <si>
    <t>05.1</t>
  </si>
  <si>
    <t>Благоустройство общественных территорий малых городов и исторических поселений Ярославской области</t>
  </si>
  <si>
    <t>08.6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</si>
  <si>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</si>
  <si>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Областная целевая программа "Развитие культуры и искусства в Ярославской области"</t>
  </si>
  <si>
    <t>Региональная программа "Развитие водоснабжения и водоотведения Ярославской области"</t>
  </si>
  <si>
    <t>22.4</t>
  </si>
  <si>
    <t xml:space="preserve">Ведомственная целевая программа департамента информатизации и связи Ярославской области </t>
  </si>
  <si>
    <t>Государственная программа "Развитие лесного хозяйства Ярославской области"</t>
  </si>
  <si>
    <t>29.1</t>
  </si>
  <si>
    <t>Ведомственная целевая программа департамента лесного хозяйства Ярославской области</t>
  </si>
  <si>
    <t>29.0</t>
  </si>
  <si>
    <t>936 Департамент лесного хозяйства Ярославской области</t>
  </si>
  <si>
    <t>Ведомственная целевая программа департамента финансов Ярославской области</t>
  </si>
  <si>
    <t>36.1</t>
  </si>
  <si>
    <t>36.8</t>
  </si>
  <si>
    <t>02.9</t>
  </si>
  <si>
    <t>Областная целевая программа "Развитие дополнительного образования детей в Ярославской области"</t>
  </si>
  <si>
    <t>923 Департамент по физической культуре, спорту и молодежной политике Ярославской области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</si>
  <si>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</si>
  <si>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 xml:space="preserve">909 Департамент труда и социальной поддержки населения ЯО </t>
  </si>
  <si>
    <t>22.8</t>
  </si>
  <si>
    <t>Ведомственная целевая программа департамента государственного жилищного надзора Ярославской области</t>
  </si>
  <si>
    <t>931 Департамент государственного жилищного надзора ЯО</t>
  </si>
  <si>
    <t>14.8</t>
  </si>
  <si>
    <t>906 Департамент финансов  ЯО</t>
  </si>
  <si>
    <t>915Контрольно-счетная палата  ЯО</t>
  </si>
  <si>
    <t>918 Ярославская областная Дума</t>
  </si>
  <si>
    <t>923 Департамент по физической культуре, спорту и молодежной политике  ЯО</t>
  </si>
  <si>
    <t>927 Департамент транспорта  ЯО</t>
  </si>
  <si>
    <t xml:space="preserve">  </t>
  </si>
  <si>
    <t>933Департамент государственного  заказа ЯО</t>
  </si>
  <si>
    <t>934Департамент государственной службы занятости населения ЯО</t>
  </si>
  <si>
    <t>936 Департамент лесного хозяйства ЯО</t>
  </si>
  <si>
    <t>951  Департамент ветеринарии ЯО</t>
  </si>
  <si>
    <t>960 Департамент экономики и стратегтческого планирования ЯО</t>
  </si>
  <si>
    <t>961 Контрольно-ревизионная инспекция  ЯО</t>
  </si>
  <si>
    <t>962 Агентство по обеспечению деятельности мировых судей  ЯО</t>
  </si>
  <si>
    <t>963 Дерпартамент дорожного хозяйства   ЯО</t>
  </si>
  <si>
    <t>964 Дерпартамент региональной политики и взаимодействия с органами местного самоуправления    ЯО</t>
  </si>
  <si>
    <t>965 Дерпартамент регионального развития и внешнеэкономической деятельности   ЯО</t>
  </si>
  <si>
    <t>24.7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</si>
  <si>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</si>
  <si>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</si>
  <si>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Министерством просвещения Российской Федерации проведена работа по подтверждению остатков неиспользованной субсидии предоставляемой Ярославской области из федерального бюджета в 2018 году </t>
  </si>
  <si>
    <t>Поддерживаем.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</si>
  <si>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</si>
  <si>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Уменьшение ассигнований в связи с отсутствием потребности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</si>
  <si>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</si>
  <si>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Уменьшение ассигнований в связи с отсутствием потребности на основании заявок от МО.</t>
  </si>
  <si>
    <t>Субсидия многодетным семьям на улучшение жилищных условий</t>
  </si>
  <si>
    <t>Уменьшение ассигнований в связи с недостаточностю средств для выдачи свидетельства на улучшение жилищных условий одной семье</t>
  </si>
  <si>
    <t>Субсидия на улучшение жилищных условий реабилитированных лиц</t>
  </si>
  <si>
    <t>Субсидия на формирование современной городской среды</t>
  </si>
  <si>
    <t xml:space="preserve">Перераспределение федеральных средств в сумме 630,2 тыс.руб. и областных средств в сумме 26,3 тыс. руб.  в связи с уточнением КБК </t>
  </si>
  <si>
    <t xml:space="preserve">Поддерживаем. </t>
  </si>
  <si>
    <t>Субсидия на компенсацию выпадающих доходов ресурсоснабжающих организаций</t>
  </si>
  <si>
    <t>В областном бюджете на 2019 год предусмотрены БА (ЛБО) по субсидии РСО 1 342 080 593 руб. 
Потребность в субсидии РСО на 11 месяцев 2019 года составляет всего  1 788 568 543,30 руб., 
в том числе:
- кредиторская задолженность на 01.01.2019 - 62 951 166,45 руб., 
- потребность в субсидии за 2018 год - 159 788 595,49 руб.,
- судебные решения всего 147 035 876,33 руб.
   (в т.ч. исп.листы ООО "Лесла плюс" - 579 090,07 руб.,ТПГУ- 17 177 301,73 руб.,АО "МКЭ" -75 134 034,69 руб.,ФГБУ ЦЖКУ - 54 145 449,84 руб.);
-плановая потребность по "новым РСО" - 611 000,00 руб. 
-плановая потребность в субсидии на 11 месяцев -1 418 181 905,03 руб.
Необходимо увеличить БА (ЛБО) по субсидии РСО до потребности 11 месяцев 2019 года - 446 487 950,30 руб.  
Справочно :
плановая потребность декабря 239 715 465,23 руб.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</si>
  <si>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</si>
  <si>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 xml:space="preserve">В 2019 году предусмотрено 121695970 рублей. Сложился дефицит в размере 24,0 млн. рублей по следующим расходам:
- на заработную плату и начисления – 4,9 млн. рублей (декабрь);
- на выплату ЗАО «Крафтер» - 6,7 млн. рублей (решение Арбитражного суда Ярославской области;
- на аренду и содержание помещений (по ноябрь включительно) - 2,5 млн. рублей;
- услуги агентов по подготовке платежных документов (по ноябрь включительно) - 2,7 млн. рублей;
- услуги платежных агентов (по ноябрь включительно) – 6,5 млн. рублей;
- прочие расходные обязательства – 0,7 млн. рублей.
</t>
  </si>
  <si>
    <t xml:space="preserve">На обсуждение с руководством. 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</si>
  <si>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</si>
  <si>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Увеличение ассигнований для обеспечения потребности по заявкам МО</t>
  </si>
  <si>
    <t>Субвенция на освобождение от оплаты стоимости проезда детей из многодетных семей</t>
  </si>
  <si>
    <t>Предоставление социальных услуг отдельным категориям граждан при проезде в транспорте общего пользования, в том числе:</t>
  </si>
  <si>
    <t>льготники (проезд по разовым билетам)</t>
  </si>
  <si>
    <t xml:space="preserve">Увеличение ассигнований в целях обеспечения финансовых обязательств по заключенным договорам с перевозчиками до конца года. </t>
  </si>
  <si>
    <t>льготники (проезд по транспортным картам)</t>
  </si>
  <si>
    <t>Увеличение ассигнований в целях обеспечения финансовых обязательств по заключенным договорам с перевозчиками до конца года. Потребность рассчитана с учетом  повышения тарифа на проезд в г. Ярославсле до 28 рублей и г. Рыбинк до 21 рубля (электро)</t>
  </si>
  <si>
    <t>студенты авто</t>
  </si>
  <si>
    <t>студенты жд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</si>
  <si>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тарифов, в том числе:</t>
  </si>
  <si>
    <t>убытки авто</t>
  </si>
  <si>
    <t>убытки водный транспорт</t>
  </si>
  <si>
    <t xml:space="preserve">Перераспределение ассигнований под фактически заключенные договоры с перевозчиками на 2019 год </t>
  </si>
  <si>
    <t>убытки ж/д транспорт</t>
  </si>
  <si>
    <t>Закупка товаров, работ и услуг для обеспечения государственных (муниципальных) нужд</t>
  </si>
  <si>
    <t xml:space="preserve"> Уменьшение ассигнований  вследствие экономии при проведении закупочных процедур в сумме 1455 тыс.руб.;  </t>
  </si>
  <si>
    <t xml:space="preserve">Субсидии некоммерческим организациям (за исключением государственных (муниципальных) учреждений) </t>
  </si>
  <si>
    <t>Увеличение ассигнований на субсидию АНО  "ЦРТ "Ярославия"                                                                    в сумме  2265,67 тыс.руб. на оплату труда, содержание и мероприятия по развитию туристической среды Ярославской области</t>
  </si>
  <si>
    <t>Не поддерживаем</t>
  </si>
  <si>
    <t>Иные бюджетные ассигнования</t>
  </si>
  <si>
    <t xml:space="preserve">Перераспределение ассигнований в связи с сокращением количества получателей субсидии на возмещение затрат по техническому присоединению к электросетям в результате конкурсного отбора на увеличение капитализации Фонда поддержки малого и среднего предпринимательства ЯО </t>
  </si>
  <si>
    <t xml:space="preserve">Предоставление субсидий бюджетным, автономным учреждениям и иным некоммерческим организациям </t>
  </si>
  <si>
    <t>Перераспределение ассигнований на увеличение капитализации Фонда поддержки малого и среднего предпринимательства ЯО на выдачу микрозаймов в результате увеличения спроса и потребности с субсидий на возмещение затрат по техническому присоединению к электросетям</t>
  </si>
  <si>
    <t>Поддерживаем</t>
  </si>
  <si>
    <t>Увеличение ассигнований в связи с индексацией заработной платы сотрудников подведомственных учреждений на 4,3% с 01.10.2019</t>
  </si>
  <si>
    <t>Увеличение асигнований за счет средств федерального бюджета на основании распоряжения Правительства РФ от 30.09.2019 № 2250-р</t>
  </si>
  <si>
    <t>Межбюджетные трансферты</t>
  </si>
  <si>
    <t>Увеличение асигнований 2020 года в сумме 7 905,6 тыс. руб. за счет средств федерального бюджета на основании распоряжения Правительства РФ от 30.09.2019 № 2250-р</t>
  </si>
  <si>
    <t>Уплата налогов, сборов и иных платежей</t>
  </si>
  <si>
    <t>Увеличение асигнований ГКУ ЯО "Центр выставочно-конгрессной деятельности" для оплаты пеней в досудебном порядке на основании поступившей претензии от ФГУП Центр "Русские ремесла" (в связи с неоплатой в срок по ГК № 9-18 ЗК от 14.08.2018 года)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</si>
  <si>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</si>
  <si>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Уменьшение ассигнований по субсидиям субъектам деятельности в сфере промышленности ЯО в связи с отсутствием потребности</t>
  </si>
  <si>
    <t>Уменьшение ассигнований по Фонду развития промышленности ЯО в связи с отсутствием потребности</t>
  </si>
  <si>
    <t xml:space="preserve">Увеличение бюджетных ассигнований в сумме 878 990 руб (4,3%)                                                                                            на заработную плату ГКУ ЯО "Ярдорслужба" за счет неиспользованных остатков дорожного фонда 2018 года                            Перераспределение бюджетных ассигнований в рамках программы между видами расходов бюджетной классификации                                                                             на оплату коммандировочных расходов в сумме 110 000,00 руб. </t>
  </si>
  <si>
    <t xml:space="preserve"> Увеличение бюджетных ассигнований на содержание автомобильных дорог в сумме 164 998 512,00 руб.  за счет неиспользованных остатков дорожного фонда 2018 года.                                                                                                                      Перераспределение бюджетных ассигнований: в сумме 34 844 564 руб на содержание автомобильных дорог  с межбюджетных трансфертов;  в сумме 200 000 руб: на коммандировочные расходы - 110 000,00 руб., на оплату налогов - 90 000 рублей                                              </t>
  </si>
  <si>
    <t xml:space="preserve">Увеличение бюджетных ассигнований в сумме 115 000 000 рублей на субсидию г.Ярославлю за счет неиспользованных остатков дорожного фонда 2018 года.                                                                                            Перераспределение ассигнований:в сумме 669 833 рублей между кодами целевых статей расходов и муниципальными образованиями, в сумме 34 844 564 на содержание автомобильных дорог. </t>
  </si>
  <si>
    <t xml:space="preserve">Перераспределение ассигнований между видами расходов бюждетной классификации                                                                  </t>
  </si>
  <si>
    <t xml:space="preserve">Перераспределение в 2021 году бюджетных ассигнований в сумме 20 000 000 рублей между видами расходов бюджетной классификации </t>
  </si>
  <si>
    <t xml:space="preserve">Бюджетные инвестиции </t>
  </si>
  <si>
    <t>Резервные фонды исполнительных органов государственной власти субъектов РФ (резервные средства)</t>
  </si>
  <si>
    <t>Перераспределение ассигнований резервного фонда Правительства области для осуществления расходов по исполнительным листам</t>
  </si>
  <si>
    <t>Выполнение других обязательств государства (исполнение судебных актов РФ)</t>
  </si>
  <si>
    <t>Увеличение ассигнований: исходя из фактического и планируемого привлечения заемных средств.                                              *В зависимости от привлечения увеличение расходов можент не потребоваться.</t>
  </si>
  <si>
    <t>Природоохранные мероприятия</t>
  </si>
  <si>
    <t>Уменьшение ассигнований в связи с проведением мероприятий по утилизации ртутьсодержащих отходов за счет средств межбюджетного трансферта г.Москва</t>
  </si>
  <si>
    <t xml:space="preserve">Субсидия на государственное задание </t>
  </si>
  <si>
    <t>Увеличение ассигнований на индексацию заработной платы на 4,3% работникам подведомственных учреждений с 1.10.2019г.</t>
  </si>
  <si>
    <t>Единая субсидия на поддержку сельскохозяйственного производства</t>
  </si>
  <si>
    <t>Перераспределение ассигнований между задачами программы в связи с уточнением фактической потребности:
- 772149 руб. - средства федерального бюджета;
- 315385 руб. - средства областного бюджета</t>
  </si>
  <si>
    <t>Субсидирование процентных ставок по инвестиционным кредитам (ОБ)</t>
  </si>
  <si>
    <t>Перераспределение ассигнований между разделами, подразделами, целевыми статьями и видами расходов:
- 1500000 руб. - на государственное задание ГОАУ ИКС АПК;
- 1500000 руб. - на ВЦП департамента АПК для проведения аккредитации ГБУ ЯО "Ярославский государственный институт качества сырья и молочных продуктов"</t>
  </si>
  <si>
    <t>Перераспределение ассигнований между разделами, подразделами, целевыми статьями и видами расходов:
- 1500000 руб. - на государственное задание ГОАУ ИКС АПК;
- 760307 руб. - на ВЦП департамента АПК для проведения аккредитации ГБУ ЯО "Ярославский государственный институт качества сырья и молочных продуктов"
Уменьшение ассигнований:
739693 руб.</t>
  </si>
  <si>
    <t>Субсидии на возмещение части затрат на производство зерновых и зернобобовых с/х культур</t>
  </si>
  <si>
    <t>Перераспределение ассигнований между задачами программы в целях выполнения показателя ГП "Развитие сельского хозяйства в ЯО" (валовый сбор зерновых и зернобобовых с/х культур)</t>
  </si>
  <si>
    <t xml:space="preserve">Не принимаем.
Не представлено финансово-экономическое обоснование данной меры поддержки. Порядок предоставления субсидий отсутствует.
</t>
  </si>
  <si>
    <t>Субсидии на возмещение части прямых понесенных затрат на создание и модернизацию объектов АПК</t>
  </si>
  <si>
    <t>Перераспределение ассигнований между целевыми статьями:
- 3060000 руб. -субсидии на поддержку племенного животноводства в связи с уточнением фактической потребности;
- 11720000 руб. - на субсидии по возмещению части затрат на производство зерновых и зернобобовых с/х культур с целью выполнения показателя ГП "Валовый сбор зерновых и зернобобовых в СХО, КФХ и ИП"  (не ниже 2018 года 89,6 тыс.тонн).</t>
  </si>
  <si>
    <t xml:space="preserve">Перераспределение ассигнований между целевыми статьями:
- 3060000 руб. - субсидии на поддержку племенного животноводства в связи с уточнением фактической потребности.
Уменьшение ассигнований:
11720000 руб.
</t>
  </si>
  <si>
    <t>Увеличение ассигнований на индексацию заработной платы на 4,3% работникам подведомственных учреждений с 1.10.2019</t>
  </si>
  <si>
    <t>Перераспределение ассигнований между разделами, подразделами, целевыми статьями и видами расходов для введения и наполнения системы единой федеральной информационной системы о землях сельскохозяйственного назначения</t>
  </si>
  <si>
    <t>На рассмотрение руководства</t>
  </si>
  <si>
    <t>Перераспределение ассигноаний с ОЦП "Развитие АПК ЯО" между целевыми статьями и видами расходов в связи с проведением аккредитации ГБУ ЯО "Ярославский государственный институт качества сырья и молочных продуктов"</t>
  </si>
  <si>
    <t>Субсидии на иные цели</t>
  </si>
  <si>
    <t>Уменьшение ассигнований в связи с экономией, полученной в результате проведения конкурсных процедур</t>
  </si>
  <si>
    <t>Субсидия на государственное задание</t>
  </si>
  <si>
    <t>Увеличение ассигнований на индексацию заработной платы на 4,3% работникам подведомственных учреждений с 1.10.2019 г.</t>
  </si>
  <si>
    <t>Субвенция на отлов и содержание безнадзорных животных</t>
  </si>
  <si>
    <t>Уменьшение ассигнований в связи с уточнением муниципальными районами количества безнадзорных животных</t>
  </si>
  <si>
    <t>Субсидия на проведение мероприятий по развитию газификации в сельской местности</t>
  </si>
  <si>
    <t>Перераспределение ассигнований между муниципальными образованиями области в связи с изменением стоимости строительства газопроводов по объектам, в результате проведенных конкурсных процедур:
- 325020 руб. - средства федерального бюджета;
- 132756 руб. - средства областного бюджета. 
Дополнительное соглашение с Минсельхозом РФ находится в стадии подписания.</t>
  </si>
  <si>
    <t xml:space="preserve">Субвенции на оснащение специализированных учреждений лесопожарной техникой и оборудованием для проведения комплекса мероприятий по охране лесов от пожаров </t>
  </si>
  <si>
    <t>Увеличение ассигнований на средства федерального бюджета (распоряжение Правительства РФ от 28.08.2019 № 1909-р);
Уменьшение ассигнований:
2020 год - 2667000 руб;
2021 год - 9366800 руб.</t>
  </si>
  <si>
    <t>Субвенция на реализацию отдельных полномочий в области лесных отношений</t>
  </si>
  <si>
    <t>Перераспределение ассигнований федеральной субвенции между видами расходов, подведомственными учреждениями в результате защиты проектных корректировок в Федеральном агентстве лесного хозяйства</t>
  </si>
  <si>
    <t>Субсидии на поддержку племенного животноводства</t>
  </si>
  <si>
    <t>Перераспределение ассигнований между задачами программы в связи с уточнением фактической потребности</t>
  </si>
  <si>
    <t>Перераспределение ассигнований между видами расходов (приобретение компьютера в кабинет информатики Рыб.ОШ)</t>
  </si>
  <si>
    <t>Перераспределение ассигнований между видами расходов (приобретение компьютера в кабинет информатики Рыбинской  общеобразовательной школы)</t>
  </si>
  <si>
    <t>Перераспределение ассигнований между видами расходов (для возмещения расходов, связанных со служебными командировками, для оплаты участия в семинаре ГКУ ЯО Агенство)</t>
  </si>
  <si>
    <t>Перераспределение ассигнований между кодами бюджетной классификации в связи с уточнением учреждений-исполнителей мероприятий ВЦП (заявки 159, 167,172,154,171,197,192,194,205,152,206,202,210,220)</t>
  </si>
  <si>
    <t xml:space="preserve">Перераспределение ассигнований между кодами бюджетной классификации в связи с уточнением учреждений-исполнителей мероприятий ВЦП </t>
  </si>
  <si>
    <t xml:space="preserve">Перераспределение ассигнований между видами бюджетной классификации в связи с реорганизацией путем изменения типа учреждения. </t>
  </si>
  <si>
    <t>Увеличение ассигнований на обеспечение потребности на госзадание до конца года (в бюджете предусмотрено 86% от потребности)</t>
  </si>
  <si>
    <t>Отклонить</t>
  </si>
  <si>
    <t>Увеличение ассигнований на индексацию с 01.10.2019 заработной платы работников государственных учреждений, за исключением отдельных категорий работников, установленных указами Президента РФ</t>
  </si>
  <si>
    <t>Потребность средств на приобретение учебников для первых классов более 200 школ области в связи с утверждением Министерством просвещения РФ нового федерального перечня учебников</t>
  </si>
  <si>
    <t>Отклонить. На обеспечение учебниками в 2019 году предусмотрено 155 млн. руб.</t>
  </si>
  <si>
    <t>Потребность средств на приобретение учебников для профессиональных образовательных организаций ЯО</t>
  </si>
  <si>
    <t>Потребность средств на предоставление грантов в форме субсидий организациям, осуществляющим образовательную деятельность по программам среднего профессионального образования</t>
  </si>
  <si>
    <t>Отклонить. Ассигнования  на предоставление грантов в форме субсидий организациям, осуществляющим образовательную деятельность по программам среднего профессионального образования, предусмотрены в сумме 12 546,5 тыс. руб. (с учетом роста контингента)  (в бюджете на 2018 год  - 9128 т.р. )</t>
  </si>
  <si>
    <t>перераспределение ассигнований между целевыми статьями и видами бюджетной классификации расходов на содержание подведомственных учреждений в связи с недостаточностью бюджетных ассигнований</t>
  </si>
  <si>
    <t>Перераспределение ассигнований между целевыми статьями и видами бюджетной классификации расходов с целью увеличения финансового обеспечения государственного задания образовательным учреждениям в связи с изменением контингента обучающихся с 01 сентября</t>
  </si>
  <si>
    <t>Субвенция на организацию образовательного процесса в общеобразовательных организациях</t>
  </si>
  <si>
    <t>Увеличение ассигнований на обеспечение потребности до конца года (в бюджете предусмотрено 96,3% от потребности), а также на индексацию с 01.10.2019 заработной платы работников образовательных учреждений, за исключением отдельных категорий работников, установленных указами Президента РФ</t>
  </si>
  <si>
    <t xml:space="preserve">Увеличение ассигнований по субвенции на организацию образовательного процесса в общеобразовательных организациях поддержать в сумме 45 568,6 т.р., необходимой для индексации  с 01.10.2019 заработной платы работников учреждений, за исключением отдельных категорий работников, установленных указами Президента РФ. 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</si>
  <si>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</si>
  <si>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Увеличение ассигнований на обеспечение потребности до конца года (в бюджете предусмотрено 98% от потребности, письмо г. Ярославля об увеличении бюджетных ассигнований на 2019 год №01-16/5438 от 04.10.19), а также на индексацию с 01.10.2019 заработной платы работников образовательных учреждений, за исключением отдельных категорий работников, установленных указами Президента РФ</t>
  </si>
  <si>
    <t>Увеличение ассигнований по субвенции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 поддержать в сумме 358,7 т.р., необходимой для индексации  с 01.10.2019 заработной платы работников учреждений, за исключением отдельных категорий работников, установленных указами Президента РФ. Субвенция рассчитана исходя из объема 2018 года с учетом роста контингента и увеличения фонда оплаты труда на реализацию указов Президента РФ</t>
  </si>
  <si>
    <t>Субвенция на организацию питания обучающихся образовательных организаций</t>
  </si>
  <si>
    <t>Потребность в ассигнованиях до конца 2019 года по заявкам муниципальных образований, необходима полностью с целью обеспечения проведения закупочных процедур</t>
  </si>
  <si>
    <t>Увеличение ассигнований на предоставление субвенции на организацию питания обучающихся образовательных организаций с целью обеспечения проведения закупочных процедур (Предусмотрено в бюджете 417,7 млн., исполнено на 09.10.2019   303,9 млн. руб. или 73%, факт сентября 37,5 млн. руб., на 4 кв. расчет 112,5 млн. руб., потребность обеспечена до конца года)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</si>
  <si>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</si>
  <si>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Потребность в ассигнованиях до конца 2019 года по заявкам муниципальных образований</t>
  </si>
  <si>
    <t>Увеличение ассигнований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</si>
  <si>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государственную поддержку опеки и попечительства</t>
  </si>
  <si>
    <t>Увеличение ассигнований на обеспечение потребности до конца года (в бюджете предусмотрено 83% от потребности),  а также на индексацию с 01.10.2019 заработной платы работников образовательных учреждений, за исключением отдельных категорий работников, установленных указами Президента РФ. Перераспределение ассигнований между муниципальными районами. Уточнение произведенного перераспределения ассигнований на субвенцию на на содержание ребенка в семье опекуна и приемной семье, а также вознаграждение, причитающееся приемному родителю</t>
  </si>
  <si>
    <t>Поддержать увеличение ассигнований по субвенции на государственную поддержку опеки и попечительствана в части индексации с 01.10.2019 заработной платы работников образовательных учреждений, за исключением отдельных категорий работников, установленных указами Президента РФ в сумме 197,022 тыс. руб., и в сумме 8176,855 тыс. руб. на обеспечение потребности до конца года в связи с увеличением контингента получателей. Перераспределение  ассигнований между муниципальными районами. Уточнение произведенного перераспределения ассигнований на субвенцию на на содержание ребенка в семье опекуна и приемной семье, а также вознаграждение, причитающееся приемному родителю.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</si>
  <si>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</si>
  <si>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Увеличение ассигнований на обеспечение потребности до конца года (в бюджете предусмотрено 95% от потребности). Перераспределение ассигнований между муниципальными районами. Уточнение произведенного перераспределения ассигнований с субвенции на на государственную поддержку опеки и попечительства</t>
  </si>
  <si>
    <t>Поддержать увеличение ассигнований по субвенции на содержание ребенка в семье опекуна и приемной семье, а также вознаграждение, причитающееся приемному родителю на обеспечение потребности до конца года в связи с увеличением контингента получателей. Перераспределение ассигнований между муниципальными районами. Уточнение произведенного перераспределения ассигнований с субвенции на на государственную поддержку опеки и попечительства</t>
  </si>
  <si>
    <t>Субсидия на повышение оплаты труда отдельных категорий работников муниципальных учреждений в сфере образования</t>
  </si>
  <si>
    <t>Увеличение ассигнований на обеспечение выплат совместителям</t>
  </si>
  <si>
    <t xml:space="preserve">Предложение по увеличению ассигнований отклонить. (за счет экономии от снижения планового размера среднемесячного дохода от трудовой деятельности).  </t>
  </si>
  <si>
    <t>Увеличение ассигнований на индексацию заработной платы по прочим категориям персонала (на которые не распростаняются Указы Президента РФ) на 4,3% с 01.10.2019</t>
  </si>
  <si>
    <t>Уменьшение ассигнований на сумму экономии по итогам конкурсных процедур</t>
  </si>
  <si>
    <t>Перераспределение ассигнований в рамках регионального проекта "Социальная активность"по итогам конкурса по поддержке волонтерства.</t>
  </si>
  <si>
    <t>Перераспределение ассигнований между задачами целевой программы</t>
  </si>
  <si>
    <t>Перераспределение ассигнований между задачами целевой программы (произведено)</t>
  </si>
  <si>
    <t>Перераспределение ассигнований между видами бюджетной классификации в связи с реорганизацией путем изменения типа учреждения</t>
  </si>
  <si>
    <t>Перераспределение ассигнований между видами бюджетной классификации в связи с реорганизацией путем изменения типа учреждения (произведено)</t>
  </si>
  <si>
    <t xml:space="preserve">Оказание адресной материальной помощи семьям, находящимся в трудной жизненной ситуации, воспитывающим несовершеннолетних детей, а также семьям, в которых одновременно родились и воспитываются 3 и более детей </t>
  </si>
  <si>
    <t>В 2019 году на оказание материальной помощи в бюджете предусмотрено 14 458 тыс.рублей. По состоянию на 04.10.2019 израсходовано 14 458 тыс.рублей. Оказание материальной помощи носит заявительный характер. Увеличение объема средств на 2019 год на 4 400,4 тыс. рублей предлагается до уровня  фактически израсходованных средств в 2018 году. (19575 т.р.)</t>
  </si>
  <si>
    <t>Увеличение ассигнований 4 000 тыс.руб. на оказание адресной материальной помощи, в связи с увеличением числа обращений граждан в адрес Губернатора и Правительства области и перераспределение -  400,44 тыс. руб.  субвенции на частичную оплату стоимости путевки в организации отдыха детей и их оздоровления по причине  отсутствия заявок на предоставление данного вида поддержки (возвраты)</t>
  </si>
  <si>
    <t xml:space="preserve">Субвенция на частичную оплату стоимости путевки в организации отдыха детей и их оздоровления </t>
  </si>
  <si>
    <t>Перераспределение средств субвенции на частичную оплату стоимости путевки в организации отдыха детей и их оздоровления для увеличение средств на оказание материальной помощи.</t>
  </si>
  <si>
    <t>Перераспределение средств на оказание материальной помощи, в связи с отсутствием заявок на предоставление данного вида поддержки (возвраты)</t>
  </si>
  <si>
    <t>Уменьшение ассигнований в связи с уменьшением заявок от подростков с ограниченными возможностями здоровья и находящимися в трудной жизненной ситуации на участие в профильной смене "Славное дело".</t>
  </si>
  <si>
    <t>Текущее содержание центров занятости</t>
  </si>
  <si>
    <t xml:space="preserve">Увеличение ассигнований 1074,3 т.р. на индексацию заработной платы с начислениями 4,3% с 01.10.2019 работникам центров занятости населения, которые не относятся  к перечню отдельных категорий работников, в отношение которых предусмотрено повышение средней заработной платы согласно Указа Президента России от 07.05.2012 №597 </t>
  </si>
  <si>
    <t xml:space="preserve">Уменьшение ассигнований 659,5 т.р.   в связи с образованием экономии, образовавшейся в результате проведения конкурсных процедур и посредством электронного магазина закупок малого объёма и необходимостью её направления на оптимизацию расходов областного бюджета (Постановление Правительства ЯО от 26.05.2015 № 181-п),
</t>
  </si>
  <si>
    <t>Уменьшение ассигнований  659,5 т.р.в связи с образованием экономии, образовавшейся в результате проведения конкурсных процедур</t>
  </si>
  <si>
    <t>Перераспределение ассигнований между видами расходов на меропиятия по самозанятости безаботных граждан в связи с уменьшением потребности по оплате командировочных расходов и уплате налогов</t>
  </si>
  <si>
    <t>Перераспределение ассигнований между видами расходов(Проведено)</t>
  </si>
  <si>
    <t>Перераспределение ассигнований между видами расходов(Узаконить)</t>
  </si>
  <si>
    <t>Субсидия на на реализацию  мероприятий, предусмотренных региональной программы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</si>
  <si>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Уменьшение ассигнований федеральных средств 468,6 т.р. на основании Расходного расписания от 13.09.2019 №188/00188/564  и областных средств 191,4 т.р.  в связи с подписанием дополнительного соглашения о предоставлении в 2019 году субсидии из федерального бюджета от 11.09.2019 № 188-08-2019-074/1</t>
  </si>
  <si>
    <t>Осуществление социальных выплат гражданам, признанным в установленном порядке безработными</t>
  </si>
  <si>
    <t xml:space="preserve">Перераспределение федеральных средств между КВР в связи с уточнением потребности на осуществление социальных выплат гражданам, признанным в установленном порядке безработными </t>
  </si>
  <si>
    <t>Потребность в ассигнованиях на увеличение ФОТ с 01.10.2019г. на 4,3% работников государственных учреждений, на которых не распространяются указы Президента РФ на 2019 год</t>
  </si>
  <si>
    <t>Увеличение ассигнований в связи с индексацией заработной платы на 4,3% с 01.10.2019 работникам государственных учреждений, за исключением отдельных категорий работников, установленных указами Президента Российской Федерации.</t>
  </si>
  <si>
    <t>Дополнительная потебность на выполнение государственного задания ГУК в 2019 году, в том числе:
- на оплату труда с начислениями - 37,2 млн. рублей;
- уплата налогов на землю, имущество -3,4 млн. рублей;
- коммунальные услуги - 13,8 млн.рублей;</t>
  </si>
  <si>
    <t>Увеличение ассигнований на финансовое обеспечение выполнения государственного задания: 
- на оплату труда с начислениями - 37,2 млн. рублей;
- уплата налогов на землю, имущество -3,4 млн. рублей;
- коммунальные услуги - 13,8 млн.рублей;</t>
  </si>
  <si>
    <t>Мероприятия по празднованию Нового 2020 года: Новогодняя ночь на Советской площади, Областное торжественное мероприятие, посвященное встрече Нового 2020 года</t>
  </si>
  <si>
    <t>Увеличение ассигнований на на финансовое обеспечение выполнения государственного задания (мероприятия по празднованию Нового 2020 года)</t>
  </si>
  <si>
    <t>На приобретение электрооборудования с целью обеспечения 1 категории безопасности при проведении мероприятий в ГАУК ЯО "Концертно-зрелищный центр" (вышли из строя 80 аккумуляторных батарей, на оставшихся снизились параметры и составляют 30% от нормы, требуется замена конденсаторов фильтров) в 2019 году</t>
  </si>
  <si>
    <t xml:space="preserve">Увеличение ассигнований на приобретение электрооборудования с целью обеспечения 1 категории безопасности при проведении мероприятий в ГАУК ЯО "Концертно-зрелищный центр" </t>
  </si>
  <si>
    <t>Уменьшение средств субсидии на капитальный ремонт СДК в связи с фактической стоимостью заключенных договоров и выполненными работами в 2019 году</t>
  </si>
  <si>
    <t>Уменьшение ассигнований в результате экономии образовавшейся по результатам закупочных процедур</t>
  </si>
  <si>
    <t>Перераспределение средств на содержание аппарата депатамента(приобретение неисключительных прав на программное обеспечение, приобретение компьютерной техники, мебели)</t>
  </si>
  <si>
    <t>Перераспределение ассигнований на непрограммные расходы для приобретение неисключительных прав на программное обеспечение, приобретение компьютерной техники, мебели</t>
  </si>
  <si>
    <t xml:space="preserve"> Субсидия на капитальный ремонт учреждений культурно-досугового типа в сельской местности </t>
  </si>
  <si>
    <t>Перераспределение средств для МУК в соответствии с РЦП "Развитие культуры и искусства в Ярославской области" (средства областного бюджета на плановый период 2020 года) в сумме 32 771,3 тыс. руб.</t>
  </si>
  <si>
    <t>Перераспределение ассигнований в 2020 году субсидии на капитальный ремонт учреждений культурно-досугового типа в сельской местности между муниципальными образованиями в рамках регионального проекта "Культура" в сумме 32 771,3 тыс. руб.</t>
  </si>
  <si>
    <t xml:space="preserve">Увеличение ассигнований для предоставления субсидии Ассоциации хоккейный клуб "Локомотив" </t>
  </si>
  <si>
    <t>Увеличение ассигнований на обеспечение конкурентноспособности спортсменов Ярославской области на всероссийских и международных соревнованиях по фристайлу (средства ранее были направлены на фестиваль Мото Фэст).</t>
  </si>
  <si>
    <t>Увеличение ассигнований на обеспечение государственного задания (на фестиваль Мото Фэст).</t>
  </si>
  <si>
    <t>Уменьшение ассигнований, предусмотренных на реализацию социального заказа.</t>
  </si>
  <si>
    <t xml:space="preserve">Перераспределение ассигнований между КВР на госзадание ГУ "Школа борьбы" для осуществления срочного текущего ремонта помещений школы, необходимого для осуществления тренировочного процесса.  </t>
  </si>
  <si>
    <t>Перераспределение ассигнований в сумме 6 руб. в 2020-2021 гг для выполнения процента софинансирования с федеральным бюджетом на государственную поддержку спортивных организаций,осуществляющих подготовку спортивного резерва для спортивных сборных команд РФ.</t>
  </si>
  <si>
    <t>Перераспределение ассигнований в сумме 6 руб. в 2020-2021 гг для выполнения процента софинансирования с федеральным бюджетом на государственную поддержку спортивных организаций,осуществляющих подготовку спортивного резерва для спортивных сборных команд РФ. (Если будут вноситься изменения в 2020-2021 годы)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</si>
  <si>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</si>
  <si>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1. Всего доп.потребность для обеспечения ввода в эксплуатацию объектов на 2019 года составляет 52 306 573,00 руб., срок ввода объектов в эксплуатацию октябрь, декабрь 2019 г., в т.ч.:
9 153 845 руб. - ДОО г. Ярославль, ул. Ярославская,
9 552 269 руб. - ДОО г. Ярославль, Ленинградский пр.,
1 710 813 руб. - ДОО г. Ярославль, ул. Крестовая,
3 522 771 руб. - здание яслей г. Рыбинск, ул. Солнечная,
28 366 875 руб. - ДОО п. Кр. Бор, ЯМР
В связи с этим предлагаем увеличить ассигнования в размере 52 306 573 руб.  
2. Увеличение ассигнований в размере 5 504 519 руб. - для завершения строительства  д.с. Пошехонье
3. Перераспределение 
с расходов на строительство  садика в Пошехонье в сумме 3 467,6 тыс.руб.(в том числе экономия на закупках 655,2 тыс.руб.)
с расходов на строительство Михайловского садика 2 730,0 тыс.руб. на исполнительный лист по детскому саду в Угличе 6 007,9 тыс.руб. и на судебные издержки в сумме 189,7 тыс.руб.</t>
  </si>
  <si>
    <t>Поддерживаем
1 Увеличение ассигнований в размере 52 306 573 руб.  на завершение строительства яслей
2 Увеличение ассигнований в размере 5 504 519 руб. - для завершения строительства  д.с. Пошехонье
3 Перераспределение 
с расходов на строительство  садика в Пошехонье в сумме 3 467,6 тыс.руб.(в том числе экономия на закупках 655,2 тыс.руб.) и с расходов на строительство Михайловского садика 2 730,0 тыс.руб.
на исполнительный лист по детскому саду в Угличе 6 007,9 тыс.руб. и на судебные издержки в сумме 189,7 тыс.руб.</t>
  </si>
  <si>
    <t>Реализация отдельных функций и полномочий в области социальной поддержки пожилых граждан</t>
  </si>
  <si>
    <t>Перераспределение на Бурмакинский ПНИ в связи с доп.соглашенирем к ГК на увеличение стоимости в размере 10% - 700 000 руб. (см.приложение)</t>
  </si>
  <si>
    <t>Поддерживаем
Перераспределение с экономии по закупкам по стадиону Славнефть на Бурмакинский ПНИ в связи с доп.соглашенирем к ГК на увеличение стоимости в размере 10% - 700 000 руб.</t>
  </si>
  <si>
    <t>Реализация мероприятий по стимулированию программ развития жилищного строительства</t>
  </si>
  <si>
    <t>доп. соглашение с Минстроем России на уменьшение ассигнований 2019 года</t>
  </si>
  <si>
    <t>Поддерживаем
Уменьшение ассигнований в связи доп. соглашение с Минстроем России на уменьшение ассигнований 2019 года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</si>
  <si>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</si>
  <si>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в связи с экономией по результатам торгов</t>
  </si>
  <si>
    <t>Поддерживаем
уменьшение ассигнований в связи с экономией по результатам конкурсных процедур</t>
  </si>
  <si>
    <t>Обеспечение деятельности казенного учреждения</t>
  </si>
  <si>
    <t>ВР 111 КОСГУ 211</t>
  </si>
  <si>
    <t>увеличение затрат в связи с индексацией заработной платы на 4,3%</t>
  </si>
  <si>
    <t>Поддерживаем
увеличение затрат в связи с индексацией заработной платы на 4,3%</t>
  </si>
  <si>
    <t>ВР 119 КОСГУ 213</t>
  </si>
  <si>
    <t>ВР 242 КОСГУ 226</t>
  </si>
  <si>
    <t>в связи с необходимость приобретения программного обеспечения "Автокад" для проектного отдела</t>
  </si>
  <si>
    <t>Поддерживаем
увеличение в связи с необходимость приобретения программного обеспечения "Автокад" для проектного отдела</t>
  </si>
  <si>
    <t>ВР 242 КОСГУ 310</t>
  </si>
  <si>
    <t>на модернизацию плоттера (сканирование широкоформатных чертежей)</t>
  </si>
  <si>
    <t>Поддерживаем
увеличение на модернизацию плоттера (сканирование широкоформатных чертежей)</t>
  </si>
  <si>
    <t>ВР 831 КОСГУ 297</t>
  </si>
  <si>
    <t>перераспределение с детских садов на издержки по исполнительному листу на д.с. Углич</t>
  </si>
  <si>
    <t>Поддерживаем 
перераспределение с детских садов в п.Михайловском и Пошехонье на издержки по исполнительному листу на д.с. Углич</t>
  </si>
  <si>
    <t>Субсидия на реализацию мероприятий по строительству и реконструкции объектов спорта</t>
  </si>
  <si>
    <t xml:space="preserve">в связи с экономией по результатам торгов 
перераспределение средств на :
156 043 руб. - содержание ДС ЯО, 
700 000 руб. - Перераспределение на Бурмакинский ПНИ в связи с доп.соглашенирем к ГК на увеличение стоимости в размере 10% - 700 000 руб. 
Снятие 5 885 377 руб.
</t>
  </si>
  <si>
    <t xml:space="preserve">Поддерживаем
перераспределение средств:
в размере 156 043 руб. - содержание ДС ЯО, 
в размере 700 000 руб. - на Бурмакинский ПНИ в связи с доп.соглашенирем к ГК на увеличение стоимости в размере 10% - 700 000 руб. 
Остаток снятие 5 885 377 руб.
в связи с экономией по результатам торгов </t>
  </si>
  <si>
    <t>ВР 121 КОСГУ 211</t>
  </si>
  <si>
    <t>перераспределение на ВР 321 КОСГУ 264</t>
  </si>
  <si>
    <t>ВР 244 КОСГУ 226 (03.04.02)</t>
  </si>
  <si>
    <t>подписка</t>
  </si>
  <si>
    <t>ВР 244 КОСГУ 221</t>
  </si>
  <si>
    <t>услуги почты</t>
  </si>
  <si>
    <t>ВР 244 КОСГУ 346</t>
  </si>
  <si>
    <t>канцтовары</t>
  </si>
  <si>
    <t>ВР 321 КОСГУ 264</t>
  </si>
  <si>
    <t xml:space="preserve">для оплаты листа нетрудоспособности сотруднику, вышедшему на пенсию (перераспределение с ВР 121 КОСГУ 211) </t>
  </si>
  <si>
    <t>Перераспределение средств с ОЦП "Развитие материально-технической базы физической культуры и спорта ЯО"</t>
  </si>
  <si>
    <t>Субвенция на предоставление гражданам субсидий на оплату жилого помещения и коммунальных услуг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</si>
  <si>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Перераспределение ассигнований на расходы по субвенции на оплату жилого помещения и коммунальных услуг отдельным категориям граждан, оказание МСП которым относится к полномочиям ЯО в сумме 13 904 тыс.руб. в связи с изменением размеров региональных стандартов в соответствии с постановлением Правительства области от 11.07.2019 №0499-п и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Перераспределение ассигнований в сумме 40,6 тыс. руб.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</si>
  <si>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Поддерживаем.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Перераспределение ассигнований на расходы по субвенции на оплату жилого помещения и коммунальных услуг отдельным категориям граждан, оказание МСП которым относится к полномочиям ЯО в сумме 13 904 тыс.руб. в связи с изменением размеров региональных стандартов в соответствии с постановлением Правительства области от 11.07.2019 №0499-п и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Перераспределение ассигнований в сумме 40,6 тыс. руб.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</si>
  <si>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</si>
  <si>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 xml:space="preserve">                                                                                                                         - Перераспределение ассигнований в сумме 7 319,6 тыс. руб. между МР  в связи с изменением количества получателей (заявительный характер) ;                                                                          - Увеличение  ассигнований в сумме 7 707,9 тыс. руб. в связи с обеспечением годовой потребности;                                                                                       - Перераспределение  ассигнований в сумме 18 892,6 тыс. руб. в связи с обеспечением годовой потребности с расходов:       c  Субвенция на предоставление гражданам субсидий на оплату жилого помещения и коммунальных услуг в сумме  13904 тыс. руб. ,        с Субвенция на социальную поддержку отдельных категорий граждан в части ежемесячного пособия на ребенка  в сумме 218 тыс руб. ,    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 в сумме 1419 тыс. руб.,    с  Доплаты к пенсии лицам, замещавшим государственные должности ЯО в сумме 477,750 тыс. руб.,     с Доплата к пенсии за выслугу лет государственным гражданским служащим ЯО в сумме 2389,804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Ежемесячная доплата к пенсии замещавшим должности в органах гос. власти и управления ЯО в сумме 62,548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Доплаты к пенсиям лицам, внесшим значительный личный вклад в социально-экономическое развитие Ярославской области в сумме 397,202 тыс. руб.,      с Ежемесячные пособия на детей сотрудников правоохранительных органов и военнослужащих ЯО, погибших при выполнении служебно-боевых задач в Северо-Кавказском регионе РФ в сумме 23,923 тыс. руб.,  с КБК 10 03, 03.1.01.70790, 313 в сумме 0,326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</si>
  <si>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Поддерживаем.                                                                                                 - Перераспределение ассигнований в сумме 7 319,6 тыс. руб. между МР  в связи с изменением количества получателей (заявительный характер) ;                                                                          - Увеличение  ассигнований в сумме 7 707,9 тыс. руб. в связи с обеспечением годовой потребности;                                                                                       - Перераспределение  ассигнований в сумме 18 892,6 тыс. руб. в связи с обеспечением годовой потребности с расходов:       c  Субвенция на предоставление гражданам субсидий на оплату жилого помещения и коммунальных услуг в сумме  13904 тыс. руб. ,        с Субвенция на социальную поддержку отдельных категорий граждан в части ежемесячного пособия на ребенка  в сумме 218 тыс руб. ,    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 в сумме 1419 тыс. руб.,    с  Доплаты к пенсии лицам, замещавшим государственные должности ЯО в сумме 477,750 тыс. руб.,     с Доплата к пенсии за выслугу лет государственным гражданским служащим ЯО в сумме 2389,804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Ежемесячная доплата к пенсии замещавшим должности в органах гос. власти и управления ЯО в сумме 62,548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Доплаты к пенсиям лицам, внесшим значительный личный вклад в социально-экономическое развитие Ярославской области в сумме 397,202 тыс. руб.,      с Ежемесячные пособия на детей сотрудников правоохранительных органов и военнослужащих ЯО, погибших при выполнении служебно-боевых задач в Северо-Кавказском регионе РФ в сумме 23,923 тыс. руб.,  с КБК 10 03, 03.1.01.70790, 313 в сумме 0,326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</si>
  <si>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</si>
  <si>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 xml:space="preserve">Поддерживаем.                                                                                            - Перераспределение ассигнований в сумме 1 086,3  тыс. руб. (в т.ч. 718 тыс. руб. - областные, 368,3 тыс. руб. - федеральные) между МР  в связи с изменением количества получателей 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</si>
  <si>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</si>
  <si>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Поддерживаем.                                                                                            - Увеличение  ассигнований в сумме 1 354,6 тыс. руб. в связи с изменением количества получателей;                                                   - Перераспределение ассигнований с расходов по субвенции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в сумме 2,7 тыс. руб.</t>
  </si>
  <si>
    <t xml:space="preserve">Перераспределение ассигнований в сумме 1 086,3  тыс. руб. (в т.ч. 718 тыс. руб. - областные, 368,3 тыс. руб. - федеральные) между МР  в связи с изменением количества получателей </t>
  </si>
  <si>
    <t>Увеличение  ассигнований в сумме 1 354,6 тыс. руб. в связи с изменением количества получателей;                                                   - Перераспределение ассигнований с расходов по субвенции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в сумме 2,7 тыс. руб.</t>
  </si>
  <si>
    <t xml:space="preserve">Поддерживаем.                                                                                                - Увеличение ассигнований в сумме 446 488 тыс. руб в связи с обеспечением потребности 11 месяцевв;                                              - Пераспределение ассигнований на непрограммные расходы в сумме 200 тыс.руб. с целью оплаты госпошлины по исполнительным листам.    </t>
  </si>
  <si>
    <t>Выполнение других обязательств государства</t>
  </si>
  <si>
    <t xml:space="preserve">Перераспределение ассигнований с субсидии на компенсацию выпадающих доходов ресурсоснабжающих организацийв сумме 200 тыс. руб. с целью оплаты госпошлины по исполнительным листам.   </t>
  </si>
  <si>
    <t>Увеличение ассигнований на проведение капитального ремонта в медицинских организациях на основании предписаний Роспотребнадзора</t>
  </si>
  <si>
    <t xml:space="preserve">Отклонить. </t>
  </si>
  <si>
    <t>Увеличение ассигнований на противопожарные мероприятия в соответствии с предписаниями Роспожнадзора</t>
  </si>
  <si>
    <t>Увеличение ассигнований на организацию лекарственного обеспечения граждан, имеющих право на льготное лекарственное обеспечение</t>
  </si>
  <si>
    <t>Увеличение ассигнований на погашение просроченной кредиторской задолженности  по обязательствам 2017 г. перед медицинским организациям по субсидиям на финансовое обеспечение государственного задания, исполнившими его в полном объеме</t>
  </si>
  <si>
    <t xml:space="preserve">Отклонить.Предлагаем урегулировать задолженность путем ее списания, заключению дополнительных соглашений по финансовому обеспечению выполнения государственного задания в 2017 году </t>
  </si>
  <si>
    <t>Уменьшение ассигнований в связи с экономией по результатам конкурсных процедур</t>
  </si>
  <si>
    <t>Уменьшение ассигнований в связи с невозможностью заключения контрактов в текущем году</t>
  </si>
  <si>
    <t xml:space="preserve"> Перераспределение бюджетных ассигнований в целях индексации заработной платы по прочим категориям персонала на 4,3% с 01.10.2019.за счет оптимизации штатной численности</t>
  </si>
  <si>
    <t xml:space="preserve"> Перераспределение бюджетных ассигнований в связи с реорганизацией учреждений. Аналогичные изменения произвести в 2020-2021г.г. в сумме 4 705,340 тыс. руб.</t>
  </si>
  <si>
    <t>Перераспределение бюджетных ассигнований между целевыми статьями для выплат компенсаций сиротам в связи с увеличением количества принятых с 1 сентября детей-сирот</t>
  </si>
  <si>
    <t>Перераспределение бюджетных ассигнований на непрограммные мероприятия для оплаты  исполнительных листов</t>
  </si>
  <si>
    <t>Перераспределение бюджетных ассигнований между  разделами, подразделами, задачами и видами расходов в связи с перераспределением субсидий на иные цели  между учреждениями здравоохранения</t>
  </si>
  <si>
    <t>136, 137</t>
  </si>
  <si>
    <t>139, 116, 115</t>
  </si>
  <si>
    <t>Перераспределение бюджетных ассигнований между видами расходов в связи с увеличением суммы заработной платы и начислений на выплаты по оплате труда</t>
  </si>
  <si>
    <t>Перераспределение ассигнований между видами расходов для оплаты по больничному листу после увольнения</t>
  </si>
  <si>
    <t>Перераспределение бюджетных ассигнований между подразделами бюджетной классификации в целях проведения по развитию системы паллиативной медицинской помощи для ГУЗ ЯО "Областная детская клиническая больница".</t>
  </si>
  <si>
    <t>Перераспределение бюджетных ассигнований для закупки медицинских информационных систем и лицензий в рамках реализации регионального проекта Ярославской области "Создание единого цифрового контура в здравоохранении на основе единой государственной системы здравоохранения". Аналогичные изменения произвести в 2020 г. в сумме  14 325,591 тыс. руб.</t>
  </si>
  <si>
    <t xml:space="preserve">Перераспределение бюджетных ассигнований между видами расходов для приобретения программного обеспечения для подключения и работы в информационной системе мониторинга движения лекарственных средств  </t>
  </si>
  <si>
    <t xml:space="preserve">Перераспределение бюджетных ассигнований между видами расходов  для оплаты исполнительных листов  </t>
  </si>
  <si>
    <t xml:space="preserve">Перераспределение ассигнований между видами расходов в связи с  приведением в соответствие с бюджетной классификацией  и оплатой штрафа </t>
  </si>
  <si>
    <t>Перераспределение бюджетных ассигнований между подразделами для проведения работ по капитальному ремонту помещений дневного стационара отделения паталогии новорожденных и недоношенных детей в ГБУЗ ЯО "Областная детская клиническая больница"</t>
  </si>
  <si>
    <t>01.4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</si>
  <si>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</si>
  <si>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 xml:space="preserve">Уменьшение ассигнований в связи с экономией средств по предоставлению выплат ордтинаторам второго года  обучения, обучающимся по договору о целевом обучении </t>
  </si>
  <si>
    <t>Перераспределение ассигнований между мероприятиями программы в связи с изменением количества получателей выплат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</si>
  <si>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</si>
  <si>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Уменьшение ассигнований  в соответствии с  расходным расписанием №00149/0006764 от 11.09.2019   Минтруда и соц.защиты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КБК 10 04, 03.1.01.53810,530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</si>
  <si>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</si>
  <si>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Уменьшение ассигнований  в соответствии расходным расписанием №00149/0006764 от 11.09.2019   Минтруда и соц.защиты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КБК 10 04, 03.1.01.53850,530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</si>
  <si>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</si>
  <si>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</si>
  <si>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</si>
  <si>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</si>
  <si>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</si>
  <si>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</si>
  <si>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</si>
  <si>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</si>
  <si>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Уменьшение ассигнований  в соответствии с письмом Федеральной службы по труду и занятости от 02.09.2019 №3008-ТЗ                                                                                                                                                                                                                                                                                                                                                                                                                                                                                           КБК 10 03,03.1.01.51370,530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</si>
  <si>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</si>
  <si>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Увеличение ассигнований в соответствии с приказом ФМБА от 21.08.2019 №153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</si>
  <si>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</si>
  <si>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Уменьшение ассигнований в соответствии с расходным расписанием от 11.09.2019 №00149/0006849  Министерства труда и социальной защиты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</si>
  <si>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социальную поддержку отдельных категорий граждан в части ежемесячного пособия на ребенка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</si>
  <si>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 субвенцию на ежемесячную денежную выплату, назначаемую при рождении третьего ребенка или последующих детей до достижения ребенком возраста трех лет (средства ОБ) -4167253,0 руб.,                                                                       на   субвенцию на денежные выплаты)  -1544000,0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КБК 10 03, 03.1.01.70840,530  (Субвенция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 )  -218000,0 руб.                                                                                                                                                                                                                            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</si>
  <si>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 (средства ОБ)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</si>
  <si>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с субвенции на социальную поддержку отдельных категорий граждан в части ежемесячного пособия на ребенка)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</si>
  <si>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 между МР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</si>
  <si>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денежные выплаты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</si>
  <si>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    субвенции на социальную поддержку отдельных категорий граждан в части ежемесячного пособия на ребенка)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</si>
  <si>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 между МР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</si>
  <si>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</si>
  <si>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Увеличение ассигнований  планового периода 2020 и 2021 годов  в сумме 10 578,5 тыс.руб. для восстановления ассигнований заимствованных на обеспечение софинансирования ежемесячной денежной выплаты, назначаемой при рождении третьего ребенка или последующих детей до достижения ребенком возраста трех лет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</si>
  <si>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Отклонить. Изменения ассигнований планового периода не требуется. Необходимые средства предусмотрены при формировании проекта бюджета на 2020-2022 годы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</si>
  <si>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</si>
  <si>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субвенцию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области)                                                                                                                                                      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</si>
  <si>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</si>
  <si>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</si>
  <si>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Доплаты к пенсиям лицам, внесшим значительный личный вклад в социально-экономическое развитие Ярославской области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</si>
  <si>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субвенцию на оплату жилого помещения и коммунальных услуг отдельным категориям граждан, оказание мер социальной  поддержки которым относится к полномочиям Ярославской области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</si>
  <si>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Ежемесячные пособия на детей сотрудников правоохранительных органов и военнослужащих ЯО, погибших при выполнении служебно-боевых задач в Северо-Кавказском регионе РФ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</si>
  <si>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субвенцию на оплату жилого помещения и коммунальных услуг отдельным категориям граждан, оказание мер социальной  поддержки которым относится к полномочиям Ярославской области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</si>
  <si>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материальное обеспечение почетных граждан Ярославской области</t>
  </si>
  <si>
    <t>Стационарные учреждения социального обслуживания для граждан пожилого возраста и инвалидов (ГБУ СО ЯО)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</si>
  <si>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Увеличение ассигнований   в связи с необеспечением бюджетными ассигнованиями на 2019 год,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611  (выполнение гос.задания)                                                                                                                                                                                                                                                                                                                                                                                                                                                                                                          оплата труда (перерасчет ФОТ на 2019 год);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</si>
  <si>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 в связи с необеспечением бюджетными ассигнованиями на 2019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 611  (выполнение гос.задания)                                                                                                                                                                                                                                                                                                                                                                                                                                                                                                          оплата труда (перерасчет ФОТ на 2019 год)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   КВР 112(Прочие учреждения в сфере социальной политики (ГКУ СО ЯО -СРЦ для несовершеннолетних) +75873,0 руб.,                                                                                                                                                                                                                                                                      с  КВР 242 (Реализация отдельных функций и полномочий в области социальной поддержки населения) +88850,0 руб.,                                                                                                                                                                                                                                                                            с КВР  611 (Прочие учреждения в сфере социальной политики , "Центр социального обслуживания граждан пожилого возраста и инвалидов") +159875,0 руб.,                                                                                                                                                                                                                 с КВР 111  (Стационарные учреждения социального обслуживания для граждан пожилого возраста и инвалидов (ГКУ СО ЯО Гаврилов-Ямский детский дом-интернат для умственно отсталых детей)+240884,0 руб.,                                                                                                                  с КВР 111,119  (Прочие учреждения в сфере социальной политики (ГКУ СО ЯО -СРЦ для несовершеннолетних))+2757938,0 руб.,                                                                                                                                                                                                                                                       с КБК  10 02,03.1.02.70800, 851,853  (Прочие учреждения в сфере социальной политики (ГКУ СО ЯО -СРЦ для несовершеннолетних))+369401,0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</si>
  <si>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Уменьшение ассигнований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612 (иные цели),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связи с экономией, образовавшейся в результате проведения конкурсных процедур                                                    </t>
  </si>
  <si>
    <t>Стационарные учреждения социального обслуживания для граждан пожилого возраста и инвалидов (ГКУ СО ЯО Гаврилов-Ямский детский дом-интернат для умственно отсталых детей)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</si>
  <si>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242, 243 Уменьшение ассигнований в связи с экономией, образовавшейся в результате проведения конкурсных процедур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</si>
  <si>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КВР 111 на КВР 611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связи с приведением ФОТ в соответствие с Постановлением Правительства Ярославской области от 09.07.2008 №341-п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</si>
  <si>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Прочие учреждения в сфере социальной политики (ГБУ СО ЯО -  СОЦ "Чайка", "Центр социального обслуживания граждан пожилого возраста и инвалидов")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</si>
  <si>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Уменьшение ассигнований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612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связи с экономией, образовавшейся в результате проведения конкурсных процедур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</si>
  <si>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КЦСР 03.1.02.70800 КВР 611 на  КЦСР 03.1.02.70730 КВР 611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связи с приведением ФОТ в соответствие с Постановлением Правительства Ярославской области от 09.07.2008 №341-п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</si>
  <si>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Увеличение ассигнований   в соответствии с приказом Д ЖКХ ЭиРТ ЯО от 06.09.2019 №310 (приложение к Приказу "Изменения, вносимые в лимиты потребления энергетических ресурсов государственными учреждениями Ярославской области"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 611  (выполнение гос.задания) - ком.услуги ГБУ СО ЯО СОЦ"Чайка"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</si>
  <si>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Прочие учреждения в сфере социальной политики (ГКУ СО ЯО -СРЦ для несовершеннолетних)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</si>
  <si>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КБК 10 02,03.1.02.70800,112 на КБК  10 02,03.1.02.70730, 611 (Стационарные учреждения социального обслуживания для граждан пожилого возраста и инвалидов (ГБУ СО ЯО))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</si>
  <si>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Уменьшение ассигнований в связи с экономией, образовавшейся в результате проведения конкурсных процедур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242,243,244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</si>
  <si>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КЦСР 03.1.02.70800 КВР 111,119 на  КЦСР 03.1.02.70730 КВР 611,241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связи с приведением ФОТ в соответствие с Постановлением Правительства Ярославской области от 09.07.2008 №341-п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</si>
  <si>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КЦСР 03.1.02.70800 КВР 851,853 на  КЦСР 03.1.02.70730 КВР 611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связи с отсутствием задолженности по налогам и пеням ГКУ СО ЯО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</si>
  <si>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КВР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</si>
  <si>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</si>
  <si>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осуществление расходов МУ КЦСОН "Милосердие" ( Тутаевский МР )по оплате договоров гражданско-правового характера  в пользу лиц, осуществляющих уход за подопечными гражданами пожилого возраста в приемной семье  (+39444,0 руб.) и  КЦСОН г.Ярославля в связи с приведением ФОТ в соответствие с Постановлением Правительства Ярославской области от 09.07.2008 №341-п  (+27874,0 руб.)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</si>
  <si>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Увеличение ассигнований   в связи с приведением ФОТ в соответствие с Постановлением Правительства Ярославской области от 09.07.2008 №341-п и внесением изменений в отраслевую систему оплаты труда работникам муниципальных учреждений социального обслуживания г. Ярославля( перерасчет произведен  за период с 01.01.2019 по 30.04.2019)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</si>
  <si>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Реализация отдельных функций и полномочий в области социальной поддержки населения</t>
  </si>
  <si>
    <t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Перераспределениеассигнований                                                                                                                                                                                                                                                                                                                                                                                                                                                                                             КЦСР 03.1.05.70810 КВР  242 на КЦСР 3.1.02.70730 КВР 611 (Стационарные учреждения социального обслуживания для граждан пожилого возраста и инвалидов (ГБУ СО ЯО))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</si>
  <si>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Уменьшение ассигнований  в связи с экономией средств в результате проведения конкурскных процедур  п. 5.2.3 "Обеспечение информационной безопасности АС  ЕСРН ЯО"  - 216330,0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</si>
  <si>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ГРБС "Департамент строительства"  (на строительство Бурмакинского ПНИ)                                                                                                                                                                                                                                                        с КЦСР 03.1.02.70810 КВР 244 ,226 п.2.2.6 "Организация и проведение независимой оценки качества условий оказания услуг организациями социального обслуживания Ярославской области"    </t>
  </si>
  <si>
    <t xml:space="preserve">Доп.потребность на доплаты до МРОТ (11280 руб.) </t>
  </si>
  <si>
    <t>Увеличение ФОТ в свзи с увеличением МРОТ с 01.01.2019 до 11280 руб.</t>
  </si>
  <si>
    <t>Отклонить. Предлагаем за счет экономии ФОТ.</t>
  </si>
  <si>
    <t>в т.ч.</t>
  </si>
  <si>
    <t>КБК 10 02,03.1.02.70730,611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+149175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 на оплату труда + 45050 руб.</t>
  </si>
  <si>
    <t>КБК 10 02,03.1.02.70730,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+29484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на оплату труда +8904 руб.</t>
  </si>
  <si>
    <t>Прочие учреждения в сфере социальной политики (ГБУ СО ЯО -  СОЦ "Чайка" , "Центр социального обслуживания граждан пожилого возраста и инвалидов")</t>
  </si>
  <si>
    <t>КБК 10 02,03.1.02.70800,611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+21762.руб.,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 на оплату труда + 6572 руб.</t>
  </si>
  <si>
    <t>Прочие учреждения в сфере социальной политики (ГКУ СО ЯО - СРЦ для несовершеннолетних)</t>
  </si>
  <si>
    <t>КБК 10 02,03.1.02.70800,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+143559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на оплату труда +43354 руб.</t>
  </si>
  <si>
    <t xml:space="preserve">КБК 10 02,03.1.02.70850,530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+487890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на оплату труда +147340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</si>
  <si>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Доп.потребность в связи с индексацией зар.платы прочим категориям работников на 4,3% </t>
  </si>
  <si>
    <t>Увеличение ассигнований на индексацию заработной платы работникам, не включенным в УКАЗЫ Президента РФ, на 4,3% с 01.10.2019</t>
  </si>
  <si>
    <t xml:space="preserve">КБК 10 02,03.1.02.70730,611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+3 600,739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на оплату труда +1 087,423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</si>
  <si>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КБК 10 02,03.1.02.70730,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+270,405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на оплату труда +81,662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</si>
  <si>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КБК 10 02,03.1.02.70800,611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+163,496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на оплату труда +49,376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</si>
  <si>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КБК 10 02,03.1.02.70800,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+2262,526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на оплату труда +683,662 тыс. руб.</t>
  </si>
  <si>
    <t xml:space="preserve">КБК 10 02,03.1.02.70850,530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+4026,969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на оплату труда +1216,145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</si>
  <si>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содержание специализированных учреждений в сфере социальной защиты населения</t>
  </si>
  <si>
    <t xml:space="preserve">КБК 10 02, 03.1.01.70880,530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111 оплата труда +611,102 тыс.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КВР 119 начисления на оплату труда +184,553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</si>
  <si>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</si>
  <si>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 xml:space="preserve">Средства ПФ РФ                                                                                                                                                                                                                                                                                                                                                                                                                                                                                                                                 Увеличение ассигнований в соответствии с  постановлениями Правлениями Пенсионного Фонда  РФ от 23.08.2019 №427п, от23.09.2019 №461п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</si>
  <si>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оказание социальной помощи отдельным категориям граждан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</si>
  <si>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Увеличение ассигнований в связи с увеличением количества получателей (заявительный характер), в том числе граждан, пострадавших в результате чрезвычайных ситуаций, заключения соц. контрактов и инвалидов 1 группы на санаторно-курортное лечение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</si>
  <si>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между МР  в связи с изменением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</si>
  <si>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Перераспределение бюджетных ассигнований  с ведомственной целевой программы департамента здравоохранения и фармации области для оплаты  по исполнительных листов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</si>
  <si>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</si>
  <si>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 xml:space="preserve">Поддерживаем.                                                                                            - Перераспределение ассигнований в сумме 23,8 тыс. руб. между МР  в связи с изменением количества получателей (заявительный характер) ;                                                                          - Перераспределение ассигнований на расходы по субвенции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 в сумме 2,7 тыс.руб. </t>
  </si>
  <si>
    <t xml:space="preserve"> Перераспределение ассигнований в сумме 23,8 тыс. руб. между МР  в связи с изменением количества получателей (заявительный характер) ;                                                                          - Перераспределение ассигнований на расходы по субвенции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 в сумме 2,7 тыс.руб. </t>
  </si>
  <si>
    <t>Субвенция на обеспечение деятельности органов опеки и попечительства</t>
  </si>
  <si>
    <t>Увеличение ассигнований на обеспечение потребности до конца года (в бюджете предусмотрено 99% от потребности) на 684242,00 руб., увеличение потребности на 193570,00 руб.  управлению образования Администрации Гаврилов-Ямского МР из-за перевода специалиста из старшей группы должностей в ведущую группу.</t>
  </si>
  <si>
    <t>Предлагаем поддержать в сумме 193 570 руб. МР Гаврилов- Ям</t>
  </si>
  <si>
    <t>Доплата к пенсии за выслугу лет государственным гражданским служащим ЯО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</si>
  <si>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в связи с изменением количества получателей (заявительный характер) и перерасчетом размера выплат с связи с увеличением размера страховой пенсии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субвенцию на оплату жилого помещения и коммунальных услуг отдельным категориям граждан, оказание мер социальной  поддержки которым относится к полномочиям Ярославской области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</si>
  <si>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Предлагаем поддержать</t>
  </si>
  <si>
    <t>Ежемесячная доплата к пенсии замещавшим должности в органах гос. власти и управления ЯО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</si>
  <si>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в связи с изменением количества получателей (заявительный характер) и перерасчетом размера выплат с связи с увеличением размера страховой пенсии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субвенцию на оплату жилого помещения и коммунальных услуг отдельным категориям граждан, оказание мер социальной  поддержки которым относится к полномочиям Ярославской области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</si>
  <si>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Доплаты к пенсии лицам, замещавшим государственные должности ЯО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</si>
  <si>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в связи с  увеличением размера страховой пенсии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субвенцию на обеспечение деятельности органов местного самоуправления в сфере социальной защиты населения -213400,0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субвенцию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области-477750,0 руб.,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</si>
  <si>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обеспечение деятельности органов местного самоуправления в сфере социальной защиты населения</t>
  </si>
  <si>
    <t xml:space="preserve">Средства ОБ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в связи с необеспечением бюджетными ассигнованиями на 2019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потребности по прочим расходам на обеспечение деятельности (193,4- тыс.руб. на оплату приобретение матер.запасов (приобретение бумаги и катриджей для распечатки выплатных документов получателям МСП) и прочие работы (услуги) по содерж.имущества; 20,0 тыс.руб.- на информатизацию отрасли (продление лицензий в целях обеспечения информационной безопасности АС ЕСРН ЯО)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 Доплаты к пенсии лицам, замещавшим государственные должности ЯО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</si>
  <si>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08 2</t>
  </si>
  <si>
    <t>Областная целевая программа "Повышение безопасности дорожного движения в Ярославской области"</t>
  </si>
  <si>
    <t>Уменьшение бюджетных ассигнований в связи с экономией по проведенным торгам</t>
  </si>
  <si>
    <t xml:space="preserve">Поддерживаем </t>
  </si>
  <si>
    <t>Перераспределение бюджетных ассигнований на непрограммные расходы за счет экономии по торгам в целях оплаты пени по претензии от 05.09.2019 № 108 от  ООО "АССМС" - 6 198 р.</t>
  </si>
  <si>
    <t>Уменьшение бюджетных ассигнований в связи с уточнением расходов ОЦП</t>
  </si>
  <si>
    <t>Перераспределение бюджетных ассигнований в целях приобретение персональных компьютеров для работников департамента</t>
  </si>
  <si>
    <t>Перераспределение бюджетных асигнований на непрограммные расходы для оплаты исполнительных листов</t>
  </si>
  <si>
    <t xml:space="preserve">Увеличение бюджетных ассигнований  на повышение заработной платы работникам учреждений на 4,3 % с 01.10.2019 (с учетом начислений на выплаты по оплате труда) </t>
  </si>
  <si>
    <t>ГКУ ЯО "Пожарно-спасательная служба ЯО"</t>
  </si>
  <si>
    <t>Увеличение бюджетных ассигнований на приобретение :         Запасные части к аппаратам ГЗДС -90 000 р.
Пенообразователь - 95 000р.
Топливо (уголь) - 180 000р.
Запасные части к пожарным насосам - 110 000р.
Аккумуляторы - 60 000р.
Автошины - 120 000р.
Запасные части к автотранспорту - 250 000р.                                                                                                                                                                                                                                                                                                   Дополнительное оборудование на судно на воздушной подушке - 897 100р.</t>
  </si>
  <si>
    <t>Перераспределение бюджетных ассигнований в связи с уточнением бюджетной классификации</t>
  </si>
  <si>
    <t>ГБУ ЯО "УМЦ по Го и ЧС"</t>
  </si>
  <si>
    <t>Увеличение бюджетных ассигнований на приобретение канц товаров</t>
  </si>
  <si>
    <t>ГКУ ЯО "Безопасный регион"</t>
  </si>
  <si>
    <t>Перераспределение бюджетный ассигнований на услуги связи для ЦОВ -112 оплату транспортного налога, оплату налога на прибыль от сдачи металлолома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</si>
  <si>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</si>
  <si>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Перераспрделение бюджетных ассигнований  на приобретение оборудования для системы оповещения (громкоговоритель рупорный 50 Вт - 2 шт., громкоговоритель рупорный 100 Вт - 8 шт., блок оконечный запуска сирены, сетевое оборудование каналы упр.Eth+GSM – 1 шт.) на сумму 444 632 рубля.   в связи с изменением срока ввода в эксплуатацию комплексов оповещения с июля на октябрь и отсутствием  потребности в подключении к сети передачи данных для 6-ти из 8-ми планируемых к монтажу комплексов оповещения (будут использоваться каналы связи, эксплуатируемые департаментом информатизации и связи области)</t>
  </si>
  <si>
    <t xml:space="preserve">Предлагаем  на уменьшение </t>
  </si>
  <si>
    <t>Уменьшение бюджетных ассигнований в связи с экономией по проведенным торгам - 143 785 р.</t>
  </si>
  <si>
    <t>Перераспределение бюджетных ассигнований , сложившихся в  результате экономии по конкурсным процедурам на приобретение программно-аппаратного комплекса "VipNet Coordinator" для обеспечения информационной защиты  информационной системы Региональной системы оповещения  в соответствии с требованиями постановления Правительства РФ от 6 июля 2015 г. N 676 "О требованиях к порядку создания, развития, ввода в эксплуатацию, эксплуатации и вывода из эксплуатации государственных информационных систем и дальнейшего хранения содержащейся в их базах данных информации"</t>
  </si>
  <si>
    <t>Перераспределение бюджетных ассигнований на непрограммные расходы на оплату исполнительнвх листов</t>
  </si>
  <si>
    <t>Увеличение ассигнований на увеличение фонда оплаты труда ГКУ " Центр организации и развития контрольно-надзорной деятельности" на 4,3 % с 01.10.2019 г.</t>
  </si>
  <si>
    <t xml:space="preserve"> </t>
  </si>
  <si>
    <t>Проведение конкурса на  предоставление субсидий из областного бюджета ветеранским организациям Ярославской области в целях осуществления финансового обеспечения мероприятий, связанных с поддержкой и развитием ветеранского движения, а также подготовкой и реализацией ежегодных мероприятий, посвященных празднованию Дня Победы в Великой Отечественной войне 1941-1945 годов</t>
  </si>
  <si>
    <t>Перераспределение ассигнований в сумме 1170060 рублей в 2020-2021 годах на ДРБ ЯО в связи с уточнением исполнителя мероприятия</t>
  </si>
  <si>
    <t>Подддерживаем</t>
  </si>
  <si>
    <t>Перераспределение ассигнований в сумме 1170060 рублей в 2020-2021 годах с ДОС ЯО в связи с уточнением исполнителя мероприятия</t>
  </si>
  <si>
    <r>
      <rPr>
        <b/>
        <sz val="12"/>
        <rFont val="Times New Roman"/>
        <family val="1"/>
        <charset val="204"/>
      </rPr>
      <t>Перераспределение ассигнований</t>
    </r>
    <r>
      <rPr>
        <sz val="12"/>
        <rFont val="Times New Roman"/>
        <family val="1"/>
        <charset val="204"/>
      </rPr>
      <t xml:space="preserve"> с организации участия представителей ЯО в проекте "Регион НКО" на организацию и проведение торжественной церемонии награждения победителе конкурсов проектоа СОНКО</t>
    </r>
  </si>
  <si>
    <t xml:space="preserve">Обеспечение информационной безопасности информационных систем и защита персональных данных ОГВ ЯО
</t>
  </si>
  <si>
    <t>Перераспределение бюджетных ассигнований с ОЦП "Развитите информационного общества Ярославской обасти "на приобретение системы видеонаблюдения в приемную Председателя Правительства ЯО.</t>
  </si>
  <si>
    <t>ГБУ ЯО "ГИиНС"</t>
  </si>
  <si>
    <t xml:space="preserve">Увеличение бюджетных ассигнований для предоставления субсидии на выполнениие государственного задания ГБУ ЯО "ГИиНС" на повышение заработной платы работникам на 4,3 % с 01.10.2019 (с учетом начислений на выплаты по оплате труда) </t>
  </si>
  <si>
    <t>ГБУ ЯО "ЭР"</t>
  </si>
  <si>
    <t xml:space="preserve">Увеличение бюджетных ассигнований для предоставления субсидии на выполнениие государственного задания ГБУ ЯО "Электронный регион" на повышение заработной платы работникам на 4,3 % с 01.10.2019 (с учетом начислений на выплаты по оплате труда) </t>
  </si>
  <si>
    <t>Перераспределение ассигнований в связи с передачей полномочий. 2020-2021 год - 19388,0 тыс. руб. ежегодно (узаконить уведомление № 904/07/86 от  30.09.19)</t>
  </si>
  <si>
    <t xml:space="preserve">Развитие информационной системы приема и обработки граждан
</t>
  </si>
  <si>
    <t>Перераспределение бюджетных ассигнований  на ВЦП ДИС в сумме 330,0 тыс. руб. и ВЦП "Обеспечение функционирования многофункциональных центров предоставления государственных и муниципальных услуг" в связи с пересмотром приоритетов выполнения поставленных руководством области задач  в сумме 2300 тыс. руб.</t>
  </si>
  <si>
    <t xml:space="preserve">Обеспечение соответствия безопасности информации требованиям федерального законодательства
</t>
  </si>
  <si>
    <t>Перераспределение бюджетных ассигнований в целях обеспечения безопасности информации для продления государственного контракта по услугам по аттестации объектов информатизации по требованиям безопасности информации и проведения ежегодного технического контроля в помещениях Правительства ЯО</t>
  </si>
  <si>
    <t>Увеличение фонда оплаты труда ГУ ЯО "Центр бухгалтерского учета" с 01.10.2019 на 4,3%.</t>
  </si>
  <si>
    <t>Уменьшение расходов на техсопровождение ЕСУ "Управление бюджетным процессом" связано с внедрением ПК «Региональный Электронный бюджет. Планирование бюджета» (базовая версия), включая интеграцию с ПО «Программный комплекс «Интеграционная платформа»: I ОЧЕРЕДЬ: уровень субъекта.</t>
  </si>
  <si>
    <t xml:space="preserve">Увеличение ассигнований:
223,3 т.р. в связи с индексацией заработной платы По ГКУ ЯО ЦКПМ  на 4,3% требуется увеличение ФОТ с начислениями  на 223 251 руб. (КВР 111 - 171 468 руб., КВР 119 - 51 783 руб.).
</t>
  </si>
  <si>
    <t>Перераспределение ассигнований  на текущий ремонт помещений</t>
  </si>
  <si>
    <t xml:space="preserve">Перераспределение ассигнований  с расходов на командировки  ГКУ ЯО ЦКПМ  на приобретение средств гражданской обороны;
</t>
  </si>
  <si>
    <t xml:space="preserve">Уменьшение бюджетных ассигнований за счет образовавшейся экономии по итогам торгов. Общая сумма экономии 2740,0 тыс. руб., при уточнении бюджета в сентябре асигнования уменьшены на 1500,0 тыс. руб., т.е.  1240,0 тыс. руб. - к уменьшению при уточнении бюджета в октябре. </t>
  </si>
  <si>
    <t>Уменьшение бюджетных ассигнований за счет образовавшейся экономии по итогам торгов.</t>
  </si>
  <si>
    <t xml:space="preserve">Перераспределение бюджетных ассигнований на расходы по содержанию и обеспечению деятельности департамента </t>
  </si>
  <si>
    <t xml:space="preserve">Увеличение бюджетных ассигнований на повышение заработной платы работникам на 4,3 % с 01.10.2019 (с учетом начислений на выплаты по оплате труда) </t>
  </si>
  <si>
    <t>ГАУ ЯО "МФЦ"</t>
  </si>
  <si>
    <t xml:space="preserve">Перераспределение бюджетных ассигнований с ОЦП "Развитите информационного общества Ярославской обасти" для предоставления субсидии на выполнениие государственного задания ГАУ ЯО "МФЦ" на выполнение текущего ремонта помещений (переоборудование) для размещения ГБУ ЯО "ГИиНС" в связи с расторжением контракта по аренде помещений в целях экономии бюджетных средств, организацию смс - информирования об оказании государственных и муниципальных услуг.
</t>
  </si>
  <si>
    <t>Предлагаем  поддержать</t>
  </si>
  <si>
    <t>Уменьшение бюджетных ассигнований в связи с экономией по торгам</t>
  </si>
  <si>
    <t xml:space="preserve">Приведение в соответствие с установленными нормативами фонда оплаты труда </t>
  </si>
  <si>
    <t>Перераспределение бюджетных ассигнований с независимой оценки качества услуг в сфере культуры на приобретение неисключительных прав на программное обеспечение, приобретение компьютерной техники, мебели</t>
  </si>
  <si>
    <t>Перераспределение бюджетных ассигнований на оплату по исполнительным листам</t>
  </si>
  <si>
    <t xml:space="preserve">Перераспределение бюджетных ассигнований средств федеральной субвенции  в целях приведения в соответствие с установленными нормативами фонда оплаты труда </t>
  </si>
  <si>
    <t>Расходы на выплаты персоналу государственных (муниципальных) органов</t>
  </si>
  <si>
    <t xml:space="preserve">Увеличение ассигнований  в целях восстановления средств по выплате денежной компенсации за неиспользованный отпуск предыдущих лет при увольнении в мае текущего года директора департамента В.Е. Вишневского на основании распоряжения Губернатора Ярославской области </t>
  </si>
  <si>
    <t xml:space="preserve">Перераспределение ассигнований в связи сууточнением расхлдов по смете </t>
  </si>
  <si>
    <t>Увеличение ассигнований  в целях оплаты исполнительных листов</t>
  </si>
  <si>
    <t>Перераспределение ассигнований  на оплату по исполнительному листу</t>
  </si>
  <si>
    <t>Увеличение бюджетных ассигнований  в целях возмещения государственным гражданским служащим департамента расходов на оплату найма жилого помещения</t>
  </si>
  <si>
    <t xml:space="preserve">Перераспределение бюджетных ассигнований  с мероприятий по управлению государственным имуществом для оплаты расходов, связанных с обеспечением деятельности департамента (приобретение бумаги, картриджей, оплата услуг связи,  подготовка документов  для сдачи в архив и т.п.) </t>
  </si>
  <si>
    <t>Увеличение бюджетных ассигнований  на исполнение судебных решений</t>
  </si>
  <si>
    <t xml:space="preserve">Увеличение бюджетных асигнований на приведение соответствии с установленными нормативами  начислений на оплату труда  </t>
  </si>
  <si>
    <t>Перераспределение бюджетных ассигнований в связи с уточнением начислений на оплату труда</t>
  </si>
  <si>
    <t>Уменьшение ассигнований - экономия средств по закупочным процедурам</t>
  </si>
  <si>
    <t xml:space="preserve">Уменьшение бюджетных ассигнований на содержание и обеспечение  Ярославской областной Думы, в т.ч. 2812,8 - в связи с уменьшением численности депутатов, работающих на постоянной основе, 1673,8 тыс. руб - уменьшение потребности по фактическим расходам, 928 тыс. руб. - уменьшение потребности для уплаты страховых взносов, . </t>
  </si>
  <si>
    <t>Увеличение бюджетных ассигнований на приведение в соответствие с установленными нормативами фонда оплаты труда</t>
  </si>
  <si>
    <t>Увеличение бюджетных ассигнований на оплату труда и на начисления на выплаты по оплате труда на расходы, связанные с выплатами гос. граждан.служащему при сокращении</t>
  </si>
  <si>
    <t>Увеличениебюджетных ассигнований  на командировочные расходы при направлении гос.граждан.служащих в служебные командировки</t>
  </si>
  <si>
    <t>Уменьшение бюджетных ассигнований, предусмотренных на единовременные выплаты согласно закону "О наградах", а так же выплат бывшим работникам в связи с уточнением числа получателей.</t>
  </si>
  <si>
    <t xml:space="preserve">Субвенция на выполнение полномочий по гос. регистрации актов граждан.состояния </t>
  </si>
  <si>
    <t>Перераспределение бюджетных ассигнований в связи с  приведениеи в соответствие с установленными нормативами фонда оплаты труда</t>
  </si>
  <si>
    <t>Увеличение бюджетных ассигнований в связи с индексацией ФОТ учреждений с 01.10.2019 года на 4,3%</t>
  </si>
  <si>
    <t>Уменьшение бюджетных ассигнований в связи со сложившейся экономией областных средств, образовавшейся в результате заключения контрактов</t>
  </si>
  <si>
    <t>Перераспределение бюджетных ассигнований для обеспечения судебных издержек по исполнительным листам учреждений</t>
  </si>
  <si>
    <t>Субвенция на обеспечение профилактики безнадзорности, правонарушений несовершеннолетних и защиты их прав</t>
  </si>
  <si>
    <t>Увеличение бюджетных ассигнований в целях доведения ее до нормативного объема</t>
  </si>
  <si>
    <t xml:space="preserve">Перераспределение бюджетных ассигнованийс ОЦП "Развитие материально-технической базы физической культуры и спорта ЯО" на содержание и обеспечение деятельности департамента в т.ч. : 115,0 тыс. руб. - на  почтовые услуги в связи с ростом отправлений, 1 тыс. руб. - увеличение стоимости подписки, 40,0 тыс. руб. - приобретение канцелярских товаров </t>
  </si>
  <si>
    <t xml:space="preserve">Перераспрделение ассигнований  на оплату больничного листа уволенного сотрудника </t>
  </si>
  <si>
    <t xml:space="preserve">Увеличение ассигнований:
14,4 т.р. -закупка обогревателей </t>
  </si>
  <si>
    <t xml:space="preserve">Увеличение ассигнований:
0,8 т.р -закупка аптечки для оказания первой помощи работникам </t>
  </si>
  <si>
    <t>Увеличение ассигнований:
5 т.р. -изготовление стэнда по антитеррористической защите</t>
  </si>
  <si>
    <t>Увеличение ассигнований:
80 т.р -ремонт режимного помещения (50,0 тыс. установка перегородки  30,0 тыс. покупка и установка двери)</t>
  </si>
  <si>
    <t xml:space="preserve">Перераспределение ассигнований   для оплаты больничного листа бывшим сотрудникам департамента </t>
  </si>
  <si>
    <t>Перераспределение ассигнований на оплату по исполнительному листу (узаконить уведомление)</t>
  </si>
  <si>
    <t xml:space="preserve">Перераспределение ассигнований  на приобретение мебели;
</t>
  </si>
  <si>
    <t xml:space="preserve">Увеличение ассигнований для  оплаты  двух листков нетрудоспособности по беременности и родам и ежемесячной выплатой пяти пособий по уходу за ребенком </t>
  </si>
  <si>
    <t>Увеличение ассигнований  для заключения контракта на повышение квалификации сотрудника, выполняющего функции режимно-секретного подразделения (требование УФСБ по Ярославской области)</t>
  </si>
  <si>
    <t>Перераспределение ассигнований  на оплату по исполнительному листу (узаконить уведомление)</t>
  </si>
  <si>
    <t>Перераспределение бюджетных ассигнований средств федеральной субвенции в области лесых отношений в связи с  приведениеи в соответствие с установленными нормативами фонда оплаты труда</t>
  </si>
  <si>
    <t>Уменьшение ассигнований  в целях уменьшения ассигнований на выплату пособий, компенсаций  по публичным нормативным обязательствам (носит заявительный характер)</t>
  </si>
  <si>
    <t>Перераспределение ассигнований на оплату исполнительных листов</t>
  </si>
  <si>
    <t xml:space="preserve">Перераспределение ассигнований средств федеральной субвенции для приведения в соответствие с установленными нормативами  фонда оплаты труда </t>
  </si>
  <si>
    <t>Уменьшение ассигнований в связи с приведением в соответствие с установленными нормативами фонда оплаты труда</t>
  </si>
  <si>
    <t>Увеличение бюджетных ассигнований на выплату выходного пособия при сокращении</t>
  </si>
  <si>
    <t>Увеличение бюджетных ассигнований в связи с индексацией ФОТ ГАУ ЯО "Верхняя Волга"  с 01.10.2019 года на 4,3%</t>
  </si>
  <si>
    <t xml:space="preserve">Увеличение бюджетных ассигнований  на информационное освещение ОГВ и поддержку СМИ  на телевидении и радиовещании </t>
  </si>
  <si>
    <t>Уменьшение бюджетных ассигнований в связи  с уточнением  объема информационных материалов по  газете БЕРЕГА, связанные с изменением формата и графической модели газеты.</t>
  </si>
  <si>
    <t>Увеличение бюджетных ассигнований на содержание и обеспечен6ие деятельности ГАУ ЯО" Верхняя Волга" на оплату налогов на имущество</t>
  </si>
  <si>
    <t>Перераспределение бюджетных ассигнований с ОЦП "Профилактика правонарушений в Ярославской области" в целях поэтапной замены компьютеров начиная с 2019 года для обеспечения заданного уровня надежности функционирования ИТ-инфраструктуры департамента</t>
  </si>
  <si>
    <t>Перераспределение бюджетных ассигнований с ОЦП " Повышение безопасности дорожного движения" на оплату пени на общую сумму 6 198 по претензиям: от 05.09.2019 № 108 от  ООО "АССМС" - 6 198 р</t>
  </si>
  <si>
    <t>Перерраспределение бюджетных ассигнований с ВЦП департамента региональной безопасности для оплаты исполнительных листов (узаконить уведомление)</t>
  </si>
  <si>
    <t>Перерраспределение бюджетных ассигнований с ОЦП "Профилактика правонарушений в Ярославской области"   для оплаты исполнительных листов (узаконить уведомление)</t>
  </si>
  <si>
    <t>Перераспределение ассигнований 40 т.р. для заключения договора на ремонт автотранспорта;40 т.р. для заключения договора на почтовые услуги</t>
  </si>
  <si>
    <t>Уменьшение ассигнований  в целях уменьшения ассигнований по уплате налогов, сборов и иных платежей</t>
  </si>
  <si>
    <t xml:space="preserve">Уменьшение ассигнований в связи с уточнением расходов : 99т.р.- суточные в служеб.командировке, 40т.р.- проживание и проезд в служеб.командировке, 105т.р.-компенсация за найм жилья.    </t>
  </si>
  <si>
    <t>Уменьшение бюджетных ассигнований в свзи с уточнением командировочных расходов</t>
  </si>
  <si>
    <t xml:space="preserve">Перераспределение бюджетных ассигнований в целях приведения в соответствие с установленными нормативами фонда оплаты труда </t>
  </si>
  <si>
    <t>Увеличение бюджетных ассигнований в связи с погашением кредиторской задолженности 2018 года в январе 2019</t>
  </si>
  <si>
    <t>Перераспределение бюджетных ассигнований для оплаты исполнительных листов (узаконить уведомление)</t>
  </si>
  <si>
    <t>Уменьшение ассигнований  в связи с уточнением потребности</t>
  </si>
  <si>
    <t>Перераспределение бюджетных ассигнований с оплаты проживания при служебных командировках на приобретение основных средств ( ноутбука, мебели)</t>
  </si>
  <si>
    <t>Уменьшение ассигнований экономия средств по закупочным процедурам</t>
  </si>
  <si>
    <t>Увеличение ассигнований для заключения государственных контрактов с Почтой России на оказание услуг по пересылке внутренней письменной корреспонденции  (услуги франкирования)</t>
  </si>
  <si>
    <t>Увеличение ассигнований  для заключения государственных контрактов с Почтой России на оказание услуг по пересылке внутренней письменной корреспонденции (на закупку марок)</t>
  </si>
  <si>
    <t>Перераспределение ассигнований для обеспечения потребностей судебных участков мировых судей Ярославской области в полном объеме конвертами и бумагой до конца 2019 года в связи с увеличением количества рассматриваемых дел в 1 полугодии 2019 года в 1,75 раза по сравнению с 2018 годом  за счет экономиипо закупкам основных средств</t>
  </si>
  <si>
    <t>Перераспределение ассигнований:
240,4 т.р. на приобретение фасадных вывесок для вновь образованных аппаратов мировых судей (Рыбинск, Ярославль), приобретение металлической мебели для архива в г. Рыбинске на судебном участке</t>
  </si>
  <si>
    <t>Перераспределение ассигнований на ВЦП "Сохранность региональных автомобильных дорог Ярославской области" департамента дорожного хозяйства   ЯО (узаконить уведомление)</t>
  </si>
  <si>
    <t xml:space="preserve">Уменьшение ассигнований в связи с приведением в соответсвие с установленными нормативами фонда оплаты труда </t>
  </si>
  <si>
    <t>Перераспределение ассигнований на приобретение компьютерной техники</t>
  </si>
  <si>
    <t>Уменьшение ассигнований в связи с изменениями в Федеральный закон от 21.12.2013 № 353-ФЗ «О потребительском кредите (займе)», вступившими в силу с 01.10.2019 года, порядок формирования перечня уполномоченных единым институтом развития в жилищной сфере организаций, осуществляющих деятельность по предоставлению ипотечных займов, а также требования, предъявляемые к включаемым в него организациям, устанавливаются Правительством РФ. До настоящего времени порядок формирования перечня организаций не утвержден.</t>
  </si>
  <si>
    <t xml:space="preserve">Поддерживаем.                                                                                                - Увеличение ассигнований в сумме 423 361,2 тыс. руб в связи с обеспечением потребности 11 месяцевв;                                              - Пераспределение ассигнований на непрограммные расходы в сумме 200 тыс.руб. с целью оплаты госпошлины по исполнительным листам.    </t>
  </si>
  <si>
    <t xml:space="preserve">Средства ФБ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  между МР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</si>
  <si>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 (средства ФБ)</t>
  </si>
  <si>
    <t>Перерараспределение ассигнований между кодами бюджетной классификации в связи с изменением исполнителей мероприятий</t>
  </si>
  <si>
    <t>Перерараспределение ассигнований между кодами бюджетной классификации в связи с изменением исполнителей мероприятий (проведено)</t>
  </si>
  <si>
    <t>Перераспределение бюджетных ассигнований между подразделами бюджетной классификации в целях проведения мероприятий по развитию системы паллиативной медицинской помощи для ГУЗ ЯО "Областная детская клиническая больница"</t>
  </si>
  <si>
    <t>Публично-нормативные социальные выплаты гражданам</t>
  </si>
  <si>
    <t xml:space="preserve">Перераспределение ассигнований с непрограммных расходов по содержанию ОИВ на выплаты пенсионерам ГКУ Ярдорслужба                                                                   </t>
  </si>
  <si>
    <t>поддержать в части расходов на заработную плату и содержание Центра развития туризма. По остальным расходам запрошена дополнительная информация</t>
  </si>
  <si>
    <t>Субвенция на организацию образовательного процесса в дошкольных образовательных организациях</t>
  </si>
  <si>
    <t>915 Контрольно-счетная палата  ЯО</t>
  </si>
  <si>
    <t>Субсидия на переселение граждан из жилищного фонда, признанного непригодным для проживания и (или) жилищного фонда с высоким уровнем износа</t>
  </si>
  <si>
    <t xml:space="preserve">Увеличение ассигнований исходя из фактического и планируемого привлечения заемных средств                                           </t>
  </si>
  <si>
    <t xml:space="preserve">Уменьшение ассигнований в связи с экономией по проведенным торгам </t>
  </si>
  <si>
    <t>Уменьшение ассигнований в связи с экономией по торгам</t>
  </si>
  <si>
    <t>Увеличение ассигнований на исполнение судебных решений по исполнительным листам</t>
  </si>
  <si>
    <t>Увеличение ассигнований  в связи с уточнением расходов по оплате за найм жилого помещения</t>
  </si>
  <si>
    <t>Уменьшение ассигнований в связи с  экономией средств по закупочным процедурам</t>
  </si>
  <si>
    <t>Уменьшение ассигнований в связи с приведением в соответствие с установленными нормативами фонда оплаты труда и уточнением расходов по смете</t>
  </si>
  <si>
    <t>Увеличение ассигнований  в связи с уточнением командировочных расходов</t>
  </si>
  <si>
    <t>Уменьшение ассигнований в связи с уточнением расходов по смете департамента</t>
  </si>
  <si>
    <t xml:space="preserve">Уменьшение ассигнований в связи с уточнением расходов по смете </t>
  </si>
  <si>
    <t xml:space="preserve">Уменьшение ассигнований в связи с экономией, образовавшейся в результате проведения конкурсных процедур                                                    </t>
  </si>
  <si>
    <t>Уменьшение ассигнований в связи с уточнением муниципальными образованиями количества безнадзорных животных</t>
  </si>
  <si>
    <t>Уменьшение ассигнований, предусмотренных на реализацию социального заказа</t>
  </si>
  <si>
    <t>Уменьшение ассигнований в связи с уточнением фактической потребности</t>
  </si>
  <si>
    <t>Уменьшение ассигнований в связи с уточнением расходов по 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</si>
  <si>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Учреждения социального обслуживания</t>
  </si>
  <si>
    <t>Уменьшение ассигнований в связи с уточнением потребности</t>
  </si>
  <si>
    <t>Уменьшение ассигнований  в связи с образованием экономии в результате проведения конкурсных процедур</t>
  </si>
  <si>
    <t>Увеличение ассигнований на финансовое обеспечение выполнения государственного задания</t>
  </si>
  <si>
    <t xml:space="preserve">Увеличение ассигнований на приобретение электрооборудования с целью обеспечения 1 категории безопасности при проведении мероприятий в государственное учреждение культуры ЯО "Концертно-зрелищный центр" </t>
  </si>
  <si>
    <t>Увеличение ассигнований на предоставление субсидий на компенсацию выпадающих доходов ресурсоснабжающих организаций</t>
  </si>
  <si>
    <t xml:space="preserve">Увеличение ассигнований на обеспечение расходов  по оплате услуг платежных агентов </t>
  </si>
  <si>
    <t>Увеличение ассигнований для обеспечения потребности</t>
  </si>
  <si>
    <t xml:space="preserve">Увеличение ассигнований для обеспечения потребности </t>
  </si>
  <si>
    <t xml:space="preserve">Уменьшение ассигнований в связи с отсутствием заявок для участия в конкурсном отборе
</t>
  </si>
  <si>
    <t>Уменьшение ассигнований в связи с проведением мероприятий по утилизации ртутьсодержащих отходов за счет средств межбюджетного трансферта из бюджета г.Москвы</t>
  </si>
  <si>
    <t xml:space="preserve">Уменьшение ассигнований в связи с экономией по результатам торгов </t>
  </si>
  <si>
    <t xml:space="preserve">Уменьшение ассигнований  в связи с уточнением количества получателей ежемесячного пособия на ребенка </t>
  </si>
  <si>
    <t xml:space="preserve">Уменьшение ассигнований  в связи с уточнением количества получателей единовременного пособия на ребенка </t>
  </si>
  <si>
    <t xml:space="preserve">Уменьшение ассигнований  в связи с уточнением количества получателей выплат </t>
  </si>
  <si>
    <t>Уменьшение ассигнований  в связи с уточнением количества получателей пособий</t>
  </si>
  <si>
    <t>Уменьшение ассигнований в связи с уменьшением заявок от подростков с ограниченными возможностями здоровья и находящимися в трудной жизненной ситуации на участие в профильной смене "Славное дело"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</si>
  <si>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</si>
  <si>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Увеличение ассигнований для обеспечения финансовых обязательств по заключенным договорам с перевозчиками</t>
  </si>
  <si>
    <t>Субсидирование процентных ставок по инвестиционным кредитам</t>
  </si>
  <si>
    <t>Предоставление социальных услуг отдельным категориям граждан при проезде в транспорте общего пользования</t>
  </si>
  <si>
    <t xml:space="preserve">Увеличение ассигнований в связи с увеличением численности получателей компенсации на оплату жилого помещения и коммунальных услуг                                                           </t>
  </si>
  <si>
    <t xml:space="preserve">Увеличение ассигнований в связи с измененияем численности получателей компенсации на оплату взноса на капитальный ремонт общего имущества в многоквартирном доме </t>
  </si>
  <si>
    <t>Уменьшение ассигнований в связи с отсутствием потребности на основании заявок от муниципальных образований Ярославской области</t>
  </si>
  <si>
    <t>Увеличение ассигнований в связи с уточнением потребности</t>
  </si>
  <si>
    <t>Уменьшение ассигнований  вследствие экономии при проведении закупочных процедур</t>
  </si>
  <si>
    <t>Уменьшение ассигнований по субсидиям субъектам деятельности в сфере промышленности Ярославской области в связи с отсутствием потребности</t>
  </si>
  <si>
    <t>Уменьшение ассигнований по дотации на реализацию мероприятий, предусмотренных нормативными правовыми актами органов государственной власти Ярославской области, направляемых на исполнение отдельных решений Правительства Ярославской области</t>
  </si>
  <si>
    <t>Уменьшение ассигнований в свзи с уточнением командировочных расходов</t>
  </si>
  <si>
    <t>Уменьшение ассигнований в связи с экономией по проведенным торгам</t>
  </si>
  <si>
    <t>Уменьшение ассигнований в связи с уточнением расходов областной целевой программы</t>
  </si>
  <si>
    <t>Увеличение ассигнований на субсидию на содержание автомобильных дорог  г. Ярославля за счет неиспользованных остатков дорожного фонда 2018 года</t>
  </si>
  <si>
    <t>Увеличение ассигнований на финансовое обеспечение государственного задания государственного учреждения Ярославской области "Региональный центр спортивной подготовки"</t>
  </si>
  <si>
    <t>Увеличение ассигнований по субвенции на организацию образовательного процесса в дошкольных образовательных организациях в связи с увеличением количества обучающихся</t>
  </si>
  <si>
    <t>Увеличение ассигнований в связи с увеличением потребности на содержание муниципальных учреждений социального обслуживания населения</t>
  </si>
  <si>
    <t>Увеличение ассигнований в связи с увеличением потребности на содержание специализированных муниципальных учреждений социальной защиты населения</t>
  </si>
  <si>
    <t xml:space="preserve">Информация по предлагаемым изменениям в Закон Ярославской области 
"Об областном бюджете на 2019 год и на плановый период 2020 и 2021 годов" 
</t>
  </si>
  <si>
    <t>Увеличение ассигнований  на финансовое обеспечение государственного задания учреждениям, функционально подчиненных департаменту общественных связей Ярославской области</t>
  </si>
  <si>
    <t xml:space="preserve">Пояснения </t>
  </si>
  <si>
    <t>Уменьшение ассигнований в связи с изменением финансового обеспечения государственного задания по результатам промежуточных итогов выполнения государственного задания</t>
  </si>
  <si>
    <t xml:space="preserve">Уменьшение ассигнований в связи с экономией средств по предоставлению выплат ординаторам второго года  обучения, обучающимся по договору о целевом обучении </t>
  </si>
  <si>
    <t>Увеличение ассигнований  управлению образования Администрации Гаврилов-Ямского муниципального района в связи с изменением штатного расписания</t>
  </si>
  <si>
    <t>Увеличение ассигнований по субвенции на организацию образовательного процесса в общеобразовательных организациях в связи с увеличением количества обучающихся</t>
  </si>
  <si>
    <t>Увеличение ассигнований по субвенции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  в связи с увеличением потребности на предоставление социальных гарантий детям-сиротам</t>
  </si>
  <si>
    <t>Увеличение ассигнований по субвенции на государственную поддержку опеки и попечительства в связи с увеличением количества получателей выплат</t>
  </si>
  <si>
    <t>Увеличение ассигнований по субвенции на содержание ребенка в семье опекуна и приемной семье, а также вознаграждение, причитающееся приемному родителю в связи с увеличением количества получателей</t>
  </si>
  <si>
    <t xml:space="preserve">Увеличение ассигнований в соответствии с приказом Федерального 
медико-биологического агентства от 21.08.2019 № 153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</si>
  <si>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на обеспечение деятельности учреждений социального обслуживания для граждан пожилого возраста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</si>
  <si>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ассигнований на обеспечение деятельности учреждений социальной защиты населения</t>
  </si>
  <si>
    <t xml:space="preserve">Увеличение ассигнований в связи с приведением  фонда оплаты труда в соответствие с отраслевой системой оплаты труда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</si>
  <si>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в соответствии с постановлениями Правления Пенсионного Фонда  РФ от 23.08.2019 № 427п, от 23.09.2019 № 461п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</si>
  <si>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в связи с увеличением количества получателей (заявительный характер)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</si>
  <si>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на оказание адресной материальной помощи в связи с увеличением числа обращений граждан в адрес Губернатора Ярославской области и Правительства Ярославской области </t>
  </si>
  <si>
    <t xml:space="preserve">Увеличение ассигнований в связи с проведенной работой Министерством просвещения Российской Федерации по подтверждению остатков неиспользованной субсидии, предоставленной Ярославской области из федерального бюджета в 2018 году </t>
  </si>
  <si>
    <t>Уменьшение ассигнований в связи с внесением изменений в Федеральный закон от 21.12.2013 № 353-ФЗ «О потребительском кредите (займе)», вступившими в силу с 01.10.2019 года. Порядок формирования перечня уполномоченных единым институтом развития в жилищной сфере организаций, осуществляющих деятельность по предоставлению ипотечных займов, а также требования, предъявляемые к включаемым в него организациям, устанавливаются Правительством Российской Федерации</t>
  </si>
  <si>
    <r>
      <t xml:space="preserve">Уменьшение ассигнований в связи с дополнительным соглашением с Министерством строительства Российской Федерации на уменьшение средств федерального бюджета и софинансирования из областного бюджета. 
</t>
    </r>
    <r>
      <rPr>
        <b/>
        <sz val="11"/>
        <color theme="1"/>
        <rFont val="Times New Roman"/>
        <family val="1"/>
        <charset val="204"/>
      </rPr>
      <t>Увеличение ассигнований на 2020 год в размере 65 241 тыс.руб. для обеспечения оплаты контракта</t>
    </r>
  </si>
  <si>
    <t>Субсидия на реализацию  мероприятий, предусмотренной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</si>
  <si>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Уменьшение ассигнований в связи с подписанием дополнительного соглашения от 11.09.2019 № 188-08-2019-074/1 о предоставлении в 2019 году субсидии из федерального бюджета </t>
  </si>
  <si>
    <t>Уменьшение ассигнований в связи с изменением срока ввода в эксплуатацию комплексов оповещения с июля на октябрь и отсутствием  потребности в подключении к сети передачи данных для 6-ти из 8-ми планируемых к монтажу комплексов оповещения (будут использоваться каналы связи, эксплуатируемые департаментом информатизации и связи Ярославской области)</t>
  </si>
  <si>
    <t xml:space="preserve">Уменьшение ассигнований из-за экономии по конкурсным процедурам на приобретение программно-аппаратного комплекса "VipNet Coordinator" для обеспечения информационной защиты информационной системы региональной системы оповещения </t>
  </si>
  <si>
    <t>Уменьшение ассигнований в результате экономии, образовавшейся по результатам закупочных процедур</t>
  </si>
  <si>
    <t>Увеличение ассигнований на предоставление субсидии Центру развития туризма</t>
  </si>
  <si>
    <t>Ведомственная целевая программа департамента инвестиций и промышленности Ярославской области</t>
  </si>
  <si>
    <t>Увеличение асигнований за счет средств федерального бюджета на основании распоряжения Правительства Российской Федерации от 30.09.2019 № 2250-р</t>
  </si>
  <si>
    <t>Увеличение асигнований 2020 года в сумме 7 905,6 тыс. руб. за счет средств федерального бюджета на основании распоряжения Правительства Российской Федерации от 30.09.2019 № 2250-р</t>
  </si>
  <si>
    <t xml:space="preserve">Увеличение асигнований государственному учреждению Ярославской области "Центр выставочно-конгрессной деятельности" для оплаты пеней в досудебном порядке на основании поступившей претензии от ФГУП Центр "Русские ремесла" </t>
  </si>
  <si>
    <t>Увеличение ассигнований  на мероприятия по фотовидеофиксации нарушений правил дорожного движения за счет неиспользованных остатков дорожного фонда 2018 года</t>
  </si>
  <si>
    <t>Уменьшение ассигнований Фонду развития промышленности Ярославской области в связи с отсутствием потребности</t>
  </si>
  <si>
    <t>Мероприятия, направленные на государственную поддержку отраслей сельского хозяйства, за счет средств областного бюджета</t>
  </si>
  <si>
    <t>Областная целевая программа "Развитие государственной гражданской и муниципальной службы в Ярославской области"</t>
  </si>
  <si>
    <t>Уменьшение ассигнований, предусмотренных на единовременные выплаты в соответствии с Законом Ярославской области "О наградах", а также выплат бывшим работникам в связи с уточнением числа получателей</t>
  </si>
  <si>
    <t>Уменьшение ассигнований в связи с экономией областных средств, образовавшейся в результате заключения контрактов</t>
  </si>
  <si>
    <t xml:space="preserve">Увеличение ассигнований для  оплаты листов нетрудоспособности по беременности и родам и ежемесячной выплаты пособий по уходу за ребенком </t>
  </si>
  <si>
    <t>933 Департамент государственного  заказа ЯО</t>
  </si>
  <si>
    <t>Уменьшение ассигнований  в целях уменьшения ассигнований на выплату пособий, компенсаций  по публичным нормативным обязательствам (заявительный характер)</t>
  </si>
  <si>
    <t>Уменьшение ассигнований в связи с уточнением объема информационных материалов по  газете "Берега", связанные с изменением формата и графической модели газеты</t>
  </si>
  <si>
    <t>963 Департамент дорожного хозяйства   ЯО</t>
  </si>
  <si>
    <t>964 Департамент региональной политики и взаимодействия с органами местного самоуправления ЯО</t>
  </si>
  <si>
    <t>965 Департамент регионального развития и внешнеэкономической деятельности ЯО</t>
  </si>
  <si>
    <t>Перераспределение ассигнований в 2020-2021 годах для выполнения процента софинансирования с федеральным бюджетом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</si>
  <si>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>Уменьшение ассигнований  на техническое сопровождение системы "Управление бюджетным процессом" в связи с внедрением ПК "Региональный Электронный бюджет"</t>
  </si>
  <si>
    <r>
      <t xml:space="preserve">Увеличение ассигнований на завершение строительства яслей в г.Рыбинске, уменьшение ассигнований на строительство  детского сада в 
г. Пошехонье в связи с переносом срока оплаты по контракту в 2020 году. </t>
    </r>
    <r>
      <rPr>
        <b/>
        <sz val="11"/>
        <rFont val="Times New Roman"/>
        <family val="1"/>
        <charset val="204"/>
      </rPr>
      <t>Увеличение ассигнований в 2020 году в размере 50 000,0 тыс.руб. для обеспечения оплаты заключенного контракта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</si>
</sst>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#,##0.0"/>
    <numFmt numFmtId="167" formatCode="000"/>
    <numFmt numFmtId="168" formatCode="#,##0.00;[Red]\-#,##0.00;0.00"/>
  </numFmts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01">
    <xf numFmtId="0" fontId="0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4" fontId="17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36">
    <xf numFmtId="0" fontId="0" fillId="0" borderId="0" xfId="0"/>
    <xf numFmtId="3" fontId="22" fillId="2" borderId="1" xfId="0" applyNumberFormat="1" applyFont="1" applyFill="1" applyBorder="1" applyAlignment="1">
      <alignment wrapText="1"/>
    </xf>
    <xf numFmtId="0" fontId="18" fillId="2" borderId="1" xfId="0" applyFont="1" applyFill="1" applyBorder="1" applyAlignment="1">
      <alignment horizontal="left" vertical="top"/>
    </xf>
    <xf numFmtId="3" fontId="19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horizontal="right" vertical="top"/>
    </xf>
    <xf numFmtId="49" fontId="24" fillId="2" borderId="0" xfId="0" applyNumberFormat="1" applyFont="1" applyFill="1"/>
    <xf numFmtId="0" fontId="18" fillId="2" borderId="0" xfId="0" applyFont="1" applyFill="1" applyAlignment="1">
      <alignment horizontal="left" vertical="top"/>
    </xf>
    <xf numFmtId="0" fontId="21" fillId="2" borderId="0" xfId="0" applyFont="1" applyFill="1"/>
    <xf numFmtId="0" fontId="22" fillId="2" borderId="0" xfId="0" applyNumberFormat="1" applyFont="1" applyFill="1" applyAlignment="1">
      <alignment horizontal="right"/>
    </xf>
    <xf numFmtId="0" fontId="21" fillId="2" borderId="0" xfId="0" applyFont="1" applyFill="1" applyBorder="1"/>
    <xf numFmtId="0" fontId="22" fillId="2" borderId="0" xfId="0" applyNumberFormat="1" applyFont="1" applyFill="1" applyAlignment="1">
      <alignment horizontal="right" wrapText="1"/>
    </xf>
    <xf numFmtId="0" fontId="21" fillId="2" borderId="0" xfId="0" applyFont="1" applyFill="1" applyAlignment="1">
      <alignment horizontal="right" wrapText="1"/>
    </xf>
    <xf numFmtId="0" fontId="26" fillId="2" borderId="0" xfId="0" applyFont="1" applyFill="1" applyAlignment="1">
      <alignment vertical="top"/>
    </xf>
    <xf numFmtId="0" fontId="21" fillId="2" borderId="0" xfId="0" applyFont="1" applyFill="1" applyAlignment="1">
      <alignment horizontal="right" vertical="top"/>
    </xf>
    <xf numFmtId="3" fontId="19" fillId="2" borderId="1" xfId="0" applyNumberFormat="1" applyFont="1" applyFill="1" applyBorder="1" applyAlignment="1"/>
    <xf numFmtId="3" fontId="23" fillId="2" borderId="1" xfId="0" applyNumberFormat="1" applyFont="1" applyFill="1" applyBorder="1" applyAlignment="1"/>
    <xf numFmtId="3" fontId="19" fillId="2" borderId="1" xfId="0" applyNumberFormat="1" applyFont="1" applyFill="1" applyBorder="1" applyAlignment="1" applyProtection="1"/>
    <xf numFmtId="3" fontId="23" fillId="2" borderId="1" xfId="0" applyNumberFormat="1" applyFont="1" applyFill="1" applyBorder="1" applyAlignment="1" applyProtection="1"/>
    <xf numFmtId="3" fontId="22" fillId="2" borderId="1" xfId="0" applyNumberFormat="1" applyFont="1" applyFill="1" applyBorder="1" applyAlignment="1" applyProtection="1"/>
    <xf numFmtId="3" fontId="22" fillId="2" borderId="1" xfId="0" applyNumberFormat="1" applyFont="1" applyFill="1" applyBorder="1" applyAlignment="1" applyProtection="1">
      <alignment wrapText="1"/>
      <protection hidden="1"/>
    </xf>
    <xf numFmtId="0" fontId="22" fillId="2" borderId="1" xfId="0" applyNumberFormat="1" applyFont="1" applyFill="1" applyBorder="1" applyAlignment="1"/>
    <xf numFmtId="0" fontId="22" fillId="2" borderId="1" xfId="0" applyFont="1" applyFill="1" applyBorder="1" applyAlignment="1"/>
    <xf numFmtId="3" fontId="19" fillId="2" borderId="1" xfId="0" applyNumberFormat="1" applyFont="1" applyFill="1" applyBorder="1" applyAlignment="1" applyProtection="1">
      <alignment wrapText="1"/>
      <protection hidden="1"/>
    </xf>
    <xf numFmtId="3" fontId="23" fillId="2" borderId="1" xfId="0" applyNumberFormat="1" applyFont="1" applyFill="1" applyBorder="1" applyAlignment="1" applyProtection="1">
      <alignment wrapText="1"/>
      <protection hidden="1"/>
    </xf>
    <xf numFmtId="0" fontId="20" fillId="2" borderId="0" xfId="0" applyFont="1" applyFill="1"/>
    <xf numFmtId="3" fontId="22" fillId="2" borderId="1" xfId="0" applyNumberFormat="1" applyFont="1" applyFill="1" applyBorder="1" applyAlignment="1">
      <alignment horizontal="right"/>
    </xf>
    <xf numFmtId="3" fontId="23" fillId="2" borderId="1" xfId="0" applyNumberFormat="1" applyFont="1" applyFill="1" applyBorder="1" applyAlignment="1">
      <alignment horizontal="right"/>
    </xf>
    <xf numFmtId="0" fontId="22" fillId="2" borderId="1" xfId="0" applyFont="1" applyFill="1" applyBorder="1" applyAlignment="1">
      <alignment horizontal="right"/>
    </xf>
    <xf numFmtId="3" fontId="23" fillId="2" borderId="1" xfId="0" applyNumberFormat="1" applyFont="1" applyFill="1" applyBorder="1" applyAlignment="1">
      <alignment wrapText="1"/>
    </xf>
    <xf numFmtId="3" fontId="22" fillId="2" borderId="1" xfId="0" applyNumberFormat="1" applyFont="1" applyFill="1" applyBorder="1" applyAlignment="1" applyProtection="1">
      <alignment horizontal="right"/>
      <protection hidden="1"/>
    </xf>
    <xf numFmtId="3" fontId="22" fillId="2" borderId="1" xfId="0" applyNumberFormat="1" applyFont="1" applyFill="1" applyBorder="1" applyAlignment="1" applyProtection="1">
      <protection hidden="1"/>
    </xf>
    <xf numFmtId="3" fontId="22" fillId="2" borderId="1" xfId="6" applyNumberFormat="1" applyFont="1" applyFill="1" applyBorder="1" applyAlignment="1" applyProtection="1">
      <alignment wrapText="1"/>
      <protection hidden="1"/>
    </xf>
    <xf numFmtId="3" fontId="22" fillId="2" borderId="1" xfId="6" applyNumberFormat="1" applyFont="1" applyFill="1" applyBorder="1" applyAlignment="1"/>
    <xf numFmtId="3" fontId="22" fillId="2" borderId="1" xfId="0" applyNumberFormat="1" applyFont="1" applyFill="1" applyBorder="1" applyAlignment="1">
      <alignment vertical="center"/>
    </xf>
    <xf numFmtId="0" fontId="22" fillId="2" borderId="1" xfId="3" applyNumberFormat="1" applyFont="1" applyFill="1" applyBorder="1" applyAlignment="1" applyProtection="1">
      <alignment wrapText="1"/>
      <protection hidden="1"/>
    </xf>
    <xf numFmtId="3" fontId="19" fillId="2" borderId="1" xfId="5" applyNumberFormat="1" applyFont="1" applyFill="1" applyBorder="1" applyAlignment="1" applyProtection="1">
      <alignment wrapText="1"/>
      <protection hidden="1"/>
    </xf>
    <xf numFmtId="3" fontId="23" fillId="2" borderId="1" xfId="3" applyNumberFormat="1" applyFont="1" applyFill="1" applyBorder="1" applyAlignment="1" applyProtection="1">
      <alignment wrapText="1"/>
      <protection hidden="1"/>
    </xf>
    <xf numFmtId="3" fontId="22" fillId="2" borderId="1" xfId="3" applyNumberFormat="1" applyFont="1" applyFill="1" applyBorder="1" applyAlignment="1" applyProtection="1">
      <alignment wrapText="1"/>
      <protection hidden="1"/>
    </xf>
    <xf numFmtId="3" fontId="19" fillId="2" borderId="1" xfId="3" applyNumberFormat="1" applyFont="1" applyFill="1" applyBorder="1" applyAlignment="1" applyProtection="1">
      <alignment wrapText="1"/>
      <protection hidden="1"/>
    </xf>
    <xf numFmtId="3" fontId="19" fillId="2" borderId="1" xfId="3" applyNumberFormat="1" applyFont="1" applyFill="1" applyBorder="1" applyAlignment="1" applyProtection="1"/>
    <xf numFmtId="3" fontId="19" fillId="2" borderId="1" xfId="6" applyNumberFormat="1" applyFont="1" applyFill="1" applyBorder="1" applyAlignment="1"/>
    <xf numFmtId="3" fontId="22" fillId="2" borderId="1" xfId="3" applyNumberFormat="1" applyFont="1" applyFill="1" applyBorder="1" applyAlignment="1" applyProtection="1"/>
    <xf numFmtId="49" fontId="24" fillId="2" borderId="0" xfId="4" applyNumberFormat="1" applyFont="1" applyFill="1" applyBorder="1" applyAlignment="1" applyProtection="1">
      <alignment horizontal="center" wrapText="1"/>
      <protection hidden="1"/>
    </xf>
    <xf numFmtId="0" fontId="26" fillId="2" borderId="0" xfId="0" applyFont="1" applyFill="1" applyBorder="1" applyAlignment="1" applyProtection="1">
      <alignment vertical="top" wrapText="1"/>
      <protection hidden="1"/>
    </xf>
    <xf numFmtId="0" fontId="21" fillId="2" borderId="0" xfId="3" applyNumberFormat="1" applyFont="1" applyFill="1" applyBorder="1" applyAlignment="1" applyProtection="1">
      <alignment vertical="top" wrapText="1"/>
      <protection hidden="1"/>
    </xf>
    <xf numFmtId="3" fontId="21" fillId="2" borderId="0" xfId="0" applyNumberFormat="1" applyFont="1" applyFill="1"/>
    <xf numFmtId="0" fontId="21" fillId="2" borderId="0" xfId="0" applyFont="1" applyFill="1" applyAlignment="1">
      <alignment vertical="top"/>
    </xf>
    <xf numFmtId="3" fontId="21" fillId="2" borderId="0" xfId="0" applyNumberFormat="1" applyFont="1" applyFill="1" applyAlignment="1">
      <alignment vertical="top"/>
    </xf>
    <xf numFmtId="3" fontId="28" fillId="2" borderId="1" xfId="0" applyNumberFormat="1" applyFont="1" applyFill="1" applyBorder="1" applyAlignment="1"/>
    <xf numFmtId="3" fontId="27" fillId="2" borderId="1" xfId="0" applyNumberFormat="1" applyFont="1" applyFill="1" applyBorder="1" applyAlignment="1"/>
    <xf numFmtId="0" fontId="28" fillId="2" borderId="1" xfId="0" applyFont="1" applyFill="1" applyBorder="1" applyAlignment="1"/>
    <xf numFmtId="3" fontId="23" fillId="2" borderId="1" xfId="5" applyNumberFormat="1" applyFont="1" applyFill="1" applyBorder="1" applyAlignment="1" applyProtection="1">
      <alignment wrapText="1"/>
      <protection hidden="1"/>
    </xf>
    <xf numFmtId="3" fontId="22" fillId="2" borderId="1" xfId="0" applyNumberFormat="1" applyFont="1" applyFill="1" applyBorder="1" applyAlignment="1"/>
    <xf numFmtId="3" fontId="21" fillId="2" borderId="0" xfId="0" applyNumberFormat="1" applyFont="1" applyFill="1" applyBorder="1"/>
    <xf numFmtId="3" fontId="22" fillId="2" borderId="0" xfId="0" applyNumberFormat="1" applyFont="1" applyFill="1" applyBorder="1" applyAlignment="1"/>
    <xf numFmtId="3" fontId="19" fillId="2" borderId="0" xfId="0" applyNumberFormat="1" applyFont="1" applyFill="1" applyBorder="1" applyAlignment="1">
      <alignment horizontal="right"/>
    </xf>
    <xf numFmtId="0" fontId="22" fillId="2" borderId="1" xfId="3" applyNumberFormat="1" applyFont="1" applyFill="1" applyBorder="1" applyAlignment="1" applyProtection="1">
      <alignment horizontal="left" vertical="top" wrapText="1"/>
      <protection hidden="1"/>
    </xf>
    <xf numFmtId="0" fontId="26" fillId="2" borderId="1" xfId="3" applyNumberFormat="1" applyFont="1" applyFill="1" applyBorder="1" applyAlignment="1" applyProtection="1">
      <alignment horizontal="left" vertical="top" wrapText="1"/>
      <protection hidden="1"/>
    </xf>
    <xf numFmtId="3" fontId="22" fillId="2" borderId="1" xfId="6" applyNumberFormat="1" applyFont="1" applyFill="1" applyBorder="1" applyAlignment="1">
      <alignment vertical="center"/>
    </xf>
    <xf numFmtId="0" fontId="26" fillId="2" borderId="1" xfId="5" applyNumberFormat="1" applyFont="1" applyFill="1" applyBorder="1" applyAlignment="1" applyProtection="1">
      <alignment horizontal="left" vertical="top" wrapText="1"/>
      <protection hidden="1"/>
    </xf>
    <xf numFmtId="0" fontId="26" fillId="2" borderId="1" xfId="0" applyNumberFormat="1" applyFont="1" applyFill="1" applyBorder="1" applyAlignment="1" applyProtection="1">
      <alignment horizontal="left" vertical="top" wrapText="1"/>
      <protection hidden="1"/>
    </xf>
    <xf numFmtId="0" fontId="26" fillId="0" borderId="1" xfId="3" applyNumberFormat="1" applyFont="1" applyFill="1" applyBorder="1" applyAlignment="1" applyProtection="1">
      <alignment horizontal="left" vertical="top" wrapText="1"/>
      <protection hidden="1"/>
    </xf>
    <xf numFmtId="49" fontId="18" fillId="2" borderId="1" xfId="4" applyNumberFormat="1" applyFont="1" applyFill="1" applyBorder="1" applyAlignment="1" applyProtection="1">
      <alignment horizontal="center" wrapText="1"/>
      <protection hidden="1"/>
    </xf>
    <xf numFmtId="0" fontId="18" fillId="2" borderId="1" xfId="3" applyNumberFormat="1" applyFont="1" applyFill="1" applyBorder="1" applyAlignment="1" applyProtection="1">
      <alignment horizontal="left" vertical="top" wrapText="1"/>
      <protection hidden="1"/>
    </xf>
    <xf numFmtId="49" fontId="29" fillId="2" borderId="1" xfId="4" applyNumberFormat="1" applyFont="1" applyFill="1" applyBorder="1" applyAlignment="1" applyProtection="1">
      <alignment horizontal="center" wrapText="1"/>
      <protection hidden="1"/>
    </xf>
    <xf numFmtId="0" fontId="30" fillId="2" borderId="1" xfId="3" applyNumberFormat="1" applyFont="1" applyFill="1" applyBorder="1" applyAlignment="1" applyProtection="1">
      <alignment horizontal="left" vertical="top" wrapText="1"/>
      <protection hidden="1"/>
    </xf>
    <xf numFmtId="3" fontId="23" fillId="2" borderId="1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 applyProtection="1">
      <alignment horizontal="center" vertical="center"/>
      <protection hidden="1"/>
    </xf>
    <xf numFmtId="167" fontId="31" fillId="2" borderId="1" xfId="5" applyNumberFormat="1" applyFont="1" applyFill="1" applyBorder="1" applyAlignment="1" applyProtection="1">
      <alignment horizontal="left" vertical="top" wrapText="1"/>
      <protection hidden="1"/>
    </xf>
    <xf numFmtId="0" fontId="26" fillId="2" borderId="1" xfId="0" applyFont="1" applyFill="1" applyBorder="1" applyAlignment="1">
      <alignment horizontal="left" vertical="top" wrapText="1"/>
    </xf>
    <xf numFmtId="0" fontId="28" fillId="0" borderId="1" xfId="0" applyFont="1" applyFill="1" applyBorder="1" applyAlignment="1" applyProtection="1">
      <alignment horizontal="left" vertical="top" wrapText="1"/>
      <protection hidden="1"/>
    </xf>
    <xf numFmtId="0" fontId="22" fillId="2" borderId="1" xfId="0" applyNumberFormat="1" applyFont="1" applyFill="1" applyBorder="1" applyAlignment="1">
      <alignment horizontal="left" vertical="top" wrapText="1"/>
    </xf>
    <xf numFmtId="3" fontId="20" fillId="2" borderId="0" xfId="0" applyNumberFormat="1" applyFont="1" applyFill="1" applyBorder="1"/>
    <xf numFmtId="0" fontId="22" fillId="2" borderId="1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>
      <alignment horizontal="left" vertical="top" wrapText="1"/>
    </xf>
    <xf numFmtId="0" fontId="22" fillId="2" borderId="1" xfId="0" applyNumberFormat="1" applyFont="1" applyFill="1" applyBorder="1" applyAlignment="1" applyProtection="1">
      <alignment horizontal="left" vertical="top" wrapText="1"/>
      <protection hidden="1"/>
    </xf>
    <xf numFmtId="0" fontId="22" fillId="0" borderId="1" xfId="0" applyNumberFormat="1" applyFont="1" applyFill="1" applyBorder="1" applyAlignment="1">
      <alignment horizontal="left" vertical="top" wrapText="1"/>
    </xf>
    <xf numFmtId="49" fontId="22" fillId="2" borderId="1" xfId="5" applyNumberFormat="1" applyFont="1" applyFill="1" applyBorder="1" applyAlignment="1">
      <alignment horizontal="left" vertical="top" wrapText="1"/>
    </xf>
    <xf numFmtId="3" fontId="28" fillId="2" borderId="1" xfId="0" applyNumberFormat="1" applyFont="1" applyFill="1" applyBorder="1" applyAlignment="1">
      <alignment horizontal="left" vertical="top" wrapText="1"/>
    </xf>
    <xf numFmtId="0" fontId="22" fillId="0" borderId="1" xfId="3" applyNumberFormat="1" applyFont="1" applyFill="1" applyBorder="1" applyAlignment="1" applyProtection="1">
      <alignment horizontal="left" vertical="top" wrapText="1"/>
      <protection hidden="1"/>
    </xf>
    <xf numFmtId="3" fontId="22" fillId="0" borderId="1" xfId="0" applyNumberFormat="1" applyFont="1" applyFill="1" applyBorder="1" applyAlignment="1">
      <alignment wrapText="1"/>
    </xf>
    <xf numFmtId="3" fontId="22" fillId="2" borderId="1" xfId="0" applyNumberFormat="1" applyFont="1" applyFill="1" applyBorder="1" applyAlignment="1">
      <alignment horizontal="right" wrapText="1"/>
    </xf>
    <xf numFmtId="3" fontId="22" fillId="0" borderId="1" xfId="3" applyNumberFormat="1" applyFont="1" applyFill="1" applyBorder="1" applyAlignment="1" applyProtection="1">
      <alignment wrapText="1"/>
      <protection hidden="1"/>
    </xf>
    <xf numFmtId="3" fontId="23" fillId="0" borderId="1" xfId="3" applyNumberFormat="1" applyFont="1" applyFill="1" applyBorder="1" applyAlignment="1" applyProtection="1">
      <alignment wrapText="1"/>
      <protection hidden="1"/>
    </xf>
    <xf numFmtId="0" fontId="22" fillId="0" borderId="1" xfId="0" applyNumberFormat="1" applyFont="1" applyFill="1" applyBorder="1" applyAlignment="1" applyProtection="1">
      <alignment horizontal="left" vertical="top" wrapText="1"/>
      <protection hidden="1"/>
    </xf>
    <xf numFmtId="0" fontId="21" fillId="0" borderId="0" xfId="0" applyFont="1" applyFill="1"/>
    <xf numFmtId="3" fontId="19" fillId="0" borderId="1" xfId="0" applyNumberFormat="1" applyFont="1" applyFill="1" applyBorder="1" applyAlignment="1"/>
    <xf numFmtId="3" fontId="23" fillId="0" borderId="1" xfId="0" applyNumberFormat="1" applyFont="1" applyFill="1" applyBorder="1" applyAlignment="1"/>
    <xf numFmtId="3" fontId="22" fillId="0" borderId="1" xfId="0" applyNumberFormat="1" applyFont="1" applyFill="1" applyBorder="1" applyAlignment="1"/>
    <xf numFmtId="3" fontId="19" fillId="0" borderId="1" xfId="0" applyNumberFormat="1" applyFont="1" applyFill="1" applyBorder="1" applyAlignment="1" applyProtection="1"/>
    <xf numFmtId="3" fontId="23" fillId="0" borderId="1" xfId="0" applyNumberFormat="1" applyFont="1" applyFill="1" applyBorder="1" applyAlignment="1" applyProtection="1"/>
    <xf numFmtId="3" fontId="22" fillId="0" borderId="1" xfId="0" applyNumberFormat="1" applyFont="1" applyFill="1" applyBorder="1" applyAlignment="1" applyProtection="1">
      <alignment wrapText="1"/>
      <protection hidden="1"/>
    </xf>
    <xf numFmtId="0" fontId="22" fillId="0" borderId="1" xfId="0" applyNumberFormat="1" applyFont="1" applyFill="1" applyBorder="1" applyAlignment="1"/>
    <xf numFmtId="0" fontId="22" fillId="0" borderId="1" xfId="0" applyFont="1" applyFill="1" applyBorder="1" applyAlignment="1"/>
    <xf numFmtId="3" fontId="19" fillId="0" borderId="1" xfId="0" applyNumberFormat="1" applyFont="1" applyFill="1" applyBorder="1" applyAlignment="1" applyProtection="1">
      <alignment wrapText="1"/>
      <protection hidden="1"/>
    </xf>
    <xf numFmtId="3" fontId="23" fillId="0" borderId="1" xfId="0" applyNumberFormat="1" applyFont="1" applyFill="1" applyBorder="1" applyAlignment="1" applyProtection="1">
      <alignment wrapText="1"/>
      <protection hidden="1"/>
    </xf>
    <xf numFmtId="3" fontId="23" fillId="0" borderId="1" xfId="0" applyNumberFormat="1" applyFont="1" applyFill="1" applyBorder="1" applyAlignment="1">
      <alignment wrapText="1"/>
    </xf>
    <xf numFmtId="3" fontId="22" fillId="0" borderId="1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 applyProtection="1">
      <protection hidden="1"/>
    </xf>
    <xf numFmtId="3" fontId="22" fillId="0" borderId="1" xfId="6" applyNumberFormat="1" applyFont="1" applyFill="1" applyBorder="1" applyAlignment="1" applyProtection="1">
      <alignment wrapText="1"/>
      <protection hidden="1"/>
    </xf>
    <xf numFmtId="3" fontId="22" fillId="0" borderId="1" xfId="6" applyNumberFormat="1" applyFont="1" applyFill="1" applyBorder="1" applyAlignment="1"/>
    <xf numFmtId="3" fontId="19" fillId="0" borderId="1" xfId="5" applyNumberFormat="1" applyFont="1" applyFill="1" applyBorder="1" applyAlignment="1" applyProtection="1">
      <alignment wrapText="1"/>
      <protection hidden="1"/>
    </xf>
    <xf numFmtId="3" fontId="23" fillId="0" borderId="1" xfId="5" applyNumberFormat="1" applyFont="1" applyFill="1" applyBorder="1" applyAlignment="1" applyProtection="1">
      <alignment wrapText="1"/>
      <protection hidden="1"/>
    </xf>
    <xf numFmtId="3" fontId="19" fillId="0" borderId="1" xfId="3" applyNumberFormat="1" applyFont="1" applyFill="1" applyBorder="1" applyAlignment="1" applyProtection="1">
      <alignment wrapText="1"/>
      <protection hidden="1"/>
    </xf>
    <xf numFmtId="3" fontId="19" fillId="0" borderId="1" xfId="3" applyNumberFormat="1" applyFont="1" applyFill="1" applyBorder="1" applyAlignment="1" applyProtection="1"/>
    <xf numFmtId="3" fontId="19" fillId="0" borderId="1" xfId="6" applyNumberFormat="1" applyFont="1" applyFill="1" applyBorder="1" applyAlignment="1"/>
    <xf numFmtId="3" fontId="28" fillId="0" borderId="1" xfId="0" applyNumberFormat="1" applyFont="1" applyFill="1" applyBorder="1" applyAlignment="1"/>
    <xf numFmtId="0" fontId="28" fillId="0" borderId="1" xfId="0" applyFont="1" applyFill="1" applyBorder="1" applyAlignment="1"/>
    <xf numFmtId="3" fontId="21" fillId="0" borderId="0" xfId="0" applyNumberFormat="1" applyFont="1" applyFill="1" applyBorder="1"/>
    <xf numFmtId="3" fontId="21" fillId="0" borderId="0" xfId="0" applyNumberFormat="1" applyFont="1" applyFill="1"/>
    <xf numFmtId="3" fontId="19" fillId="0" borderId="1" xfId="0" applyNumberFormat="1" applyFont="1" applyFill="1" applyBorder="1" applyAlignment="1">
      <alignment horizontal="right"/>
    </xf>
    <xf numFmtId="3" fontId="27" fillId="2" borderId="1" xfId="0" applyNumberFormat="1" applyFont="1" applyFill="1" applyBorder="1" applyAlignment="1">
      <alignment horizontal="right"/>
    </xf>
    <xf numFmtId="3" fontId="28" fillId="2" borderId="1" xfId="0" applyNumberFormat="1" applyFont="1" applyFill="1" applyBorder="1" applyAlignment="1">
      <alignment horizontal="right"/>
    </xf>
    <xf numFmtId="0" fontId="26" fillId="0" borderId="1" xfId="5" applyNumberFormat="1" applyFont="1" applyFill="1" applyBorder="1" applyAlignment="1" applyProtection="1">
      <alignment horizontal="left" vertical="top" wrapText="1"/>
      <protection hidden="1"/>
    </xf>
    <xf numFmtId="0" fontId="26" fillId="0" borderId="1" xfId="0" applyFont="1" applyFill="1" applyBorder="1" applyAlignment="1">
      <alignment horizontal="left" vertical="top" wrapText="1"/>
    </xf>
    <xf numFmtId="0" fontId="30" fillId="2" borderId="1" xfId="5" applyNumberFormat="1" applyFont="1" applyFill="1" applyBorder="1" applyAlignment="1" applyProtection="1">
      <alignment horizontal="left" vertical="top" wrapText="1"/>
      <protection hidden="1"/>
    </xf>
    <xf numFmtId="0" fontId="30" fillId="2" borderId="1" xfId="0" applyNumberFormat="1" applyFont="1" applyFill="1" applyBorder="1" applyAlignment="1" applyProtection="1">
      <alignment horizontal="left" vertical="top" wrapText="1"/>
      <protection hidden="1"/>
    </xf>
    <xf numFmtId="0" fontId="30" fillId="0" borderId="1" xfId="3" applyNumberFormat="1" applyFont="1" applyFill="1" applyBorder="1" applyAlignment="1" applyProtection="1">
      <alignment horizontal="left" vertical="top" wrapText="1"/>
      <protection hidden="1"/>
    </xf>
    <xf numFmtId="0" fontId="30" fillId="2" borderId="1" xfId="0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 applyProtection="1">
      <alignment horizontal="left" vertical="top" wrapText="1"/>
      <protection hidden="1"/>
    </xf>
    <xf numFmtId="3" fontId="19" fillId="2" borderId="1" xfId="0" applyNumberFormat="1" applyFont="1" applyFill="1" applyBorder="1" applyAlignment="1" applyProtection="1">
      <alignment horizontal="left" vertical="top" wrapText="1"/>
      <protection hidden="1"/>
    </xf>
    <xf numFmtId="3" fontId="22" fillId="2" borderId="1" xfId="6" applyNumberFormat="1" applyFont="1" applyFill="1" applyBorder="1" applyAlignment="1" applyProtection="1">
      <alignment horizontal="left" vertical="top" wrapText="1"/>
      <protection hidden="1"/>
    </xf>
    <xf numFmtId="3" fontId="22" fillId="2" borderId="3" xfId="0" applyNumberFormat="1" applyFont="1" applyFill="1" applyBorder="1" applyAlignment="1" applyProtection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3" fontId="19" fillId="2" borderId="1" xfId="5" applyNumberFormat="1" applyFont="1" applyFill="1" applyBorder="1" applyAlignment="1" applyProtection="1">
      <alignment horizontal="left" vertical="top" wrapText="1"/>
      <protection hidden="1"/>
    </xf>
    <xf numFmtId="3" fontId="22" fillId="2" borderId="1" xfId="3" applyNumberFormat="1" applyFont="1" applyFill="1" applyBorder="1" applyAlignment="1" applyProtection="1">
      <alignment horizontal="left" vertical="top" wrapText="1"/>
      <protection hidden="1"/>
    </xf>
    <xf numFmtId="3" fontId="22" fillId="2" borderId="1" xfId="5" applyNumberFormat="1" applyFont="1" applyFill="1" applyBorder="1" applyAlignment="1" applyProtection="1">
      <alignment horizontal="left" vertical="top" wrapText="1"/>
      <protection hidden="1"/>
    </xf>
    <xf numFmtId="3" fontId="19" fillId="2" borderId="1" xfId="3" applyNumberFormat="1" applyFont="1" applyFill="1" applyBorder="1" applyAlignment="1" applyProtection="1">
      <alignment horizontal="left" vertical="top" wrapText="1"/>
      <protection hidden="1"/>
    </xf>
    <xf numFmtId="49" fontId="22" fillId="0" borderId="1" xfId="3" applyNumberFormat="1" applyFont="1" applyFill="1" applyBorder="1" applyAlignment="1" applyProtection="1">
      <alignment horizontal="left" vertical="top" wrapText="1"/>
      <protection hidden="1"/>
    </xf>
    <xf numFmtId="0" fontId="28" fillId="0" borderId="1" xfId="0" applyFont="1" applyFill="1" applyBorder="1" applyAlignment="1">
      <alignment horizontal="left" vertical="top" wrapText="1"/>
    </xf>
    <xf numFmtId="3" fontId="22" fillId="0" borderId="1" xfId="3" applyNumberFormat="1" applyFont="1" applyFill="1" applyBorder="1" applyAlignment="1" applyProtection="1">
      <alignment horizontal="left" vertical="top" wrapText="1"/>
      <protection hidden="1"/>
    </xf>
    <xf numFmtId="3" fontId="19" fillId="2" borderId="1" xfId="0" applyNumberFormat="1" applyFont="1" applyFill="1" applyBorder="1" applyAlignment="1">
      <alignment horizontal="left" vertical="top" wrapText="1"/>
    </xf>
    <xf numFmtId="3" fontId="19" fillId="2" borderId="1" xfId="0" applyNumberFormat="1" applyFont="1" applyFill="1" applyBorder="1" applyAlignment="1" applyProtection="1">
      <alignment horizontal="left" vertical="top" wrapText="1"/>
    </xf>
    <xf numFmtId="3" fontId="22" fillId="2" borderId="1" xfId="0" applyNumberFormat="1" applyFont="1" applyFill="1" applyBorder="1" applyAlignment="1" applyProtection="1">
      <alignment horizontal="left" vertical="top" wrapText="1"/>
    </xf>
    <xf numFmtId="3" fontId="22" fillId="2" borderId="1" xfId="6" applyNumberFormat="1" applyFont="1" applyFill="1" applyBorder="1" applyAlignment="1">
      <alignment horizontal="left" vertical="top" wrapText="1"/>
    </xf>
    <xf numFmtId="3" fontId="22" fillId="2" borderId="0" xfId="0" applyNumberFormat="1" applyFont="1" applyFill="1" applyBorder="1" applyAlignment="1">
      <alignment horizontal="left" vertical="top" wrapText="1"/>
    </xf>
    <xf numFmtId="3" fontId="19" fillId="2" borderId="1" xfId="3" applyNumberFormat="1" applyFont="1" applyFill="1" applyBorder="1" applyAlignment="1" applyProtection="1">
      <alignment horizontal="left" vertical="top" wrapText="1"/>
    </xf>
    <xf numFmtId="3" fontId="19" fillId="2" borderId="1" xfId="6" applyNumberFormat="1" applyFont="1" applyFill="1" applyBorder="1" applyAlignment="1">
      <alignment horizontal="left" vertical="top" wrapText="1"/>
    </xf>
    <xf numFmtId="3" fontId="22" fillId="0" borderId="1" xfId="6" applyNumberFormat="1" applyFont="1" applyFill="1" applyBorder="1" applyAlignment="1">
      <alignment vertical="center"/>
    </xf>
    <xf numFmtId="3" fontId="22" fillId="0" borderId="1" xfId="0" applyNumberFormat="1" applyFont="1" applyFill="1" applyBorder="1" applyAlignment="1">
      <alignment horizontal="right"/>
    </xf>
    <xf numFmtId="3" fontId="28" fillId="0" borderId="1" xfId="0" applyNumberFormat="1" applyFont="1" applyFill="1" applyBorder="1" applyAlignment="1">
      <alignment horizontal="right"/>
    </xf>
    <xf numFmtId="0" fontId="31" fillId="2" borderId="1" xfId="0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 applyProtection="1">
      <alignment horizontal="right"/>
    </xf>
    <xf numFmtId="3" fontId="23" fillId="0" borderId="1" xfId="0" applyNumberFormat="1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 applyProtection="1">
      <alignment horizontal="left" vertical="top" wrapText="1"/>
      <protection hidden="1"/>
    </xf>
    <xf numFmtId="0" fontId="26" fillId="2" borderId="1" xfId="3" applyNumberFormat="1" applyFont="1" applyFill="1" applyBorder="1" applyAlignment="1" applyProtection="1">
      <alignment horizontal="left" vertical="top" wrapText="1"/>
    </xf>
    <xf numFmtId="3" fontId="26" fillId="2" borderId="1" xfId="0" applyNumberFormat="1" applyFont="1" applyFill="1" applyBorder="1" applyAlignment="1">
      <alignment horizontal="left" vertical="top" wrapText="1"/>
    </xf>
    <xf numFmtId="0" fontId="26" fillId="2" borderId="1" xfId="0" applyFont="1" applyFill="1" applyBorder="1" applyAlignment="1" applyProtection="1">
      <alignment horizontal="left" vertical="top" wrapText="1"/>
      <protection hidden="1"/>
    </xf>
    <xf numFmtId="0" fontId="26" fillId="0" borderId="1" xfId="0" applyFont="1" applyFill="1" applyBorder="1" applyAlignment="1" applyProtection="1">
      <alignment horizontal="left" vertical="top" wrapText="1"/>
      <protection hidden="1"/>
    </xf>
    <xf numFmtId="0" fontId="18" fillId="2" borderId="1" xfId="0" applyFont="1" applyFill="1" applyBorder="1" applyAlignment="1">
      <alignment horizontal="left" vertical="top" wrapText="1"/>
    </xf>
    <xf numFmtId="0" fontId="26" fillId="2" borderId="1" xfId="8" applyNumberFormat="1" applyFont="1" applyFill="1" applyBorder="1" applyAlignment="1" applyProtection="1">
      <alignment horizontal="left" vertical="top" wrapText="1"/>
      <protection hidden="1"/>
    </xf>
    <xf numFmtId="0" fontId="31" fillId="2" borderId="1" xfId="0" applyFont="1" applyFill="1" applyBorder="1" applyAlignment="1" applyProtection="1">
      <alignment horizontal="left" vertical="top" wrapText="1"/>
      <protection hidden="1"/>
    </xf>
    <xf numFmtId="0" fontId="26" fillId="2" borderId="1" xfId="2" applyNumberFormat="1" applyFont="1" applyFill="1" applyBorder="1" applyAlignment="1" applyProtection="1">
      <alignment horizontal="left" vertical="top" wrapText="1"/>
      <protection hidden="1"/>
    </xf>
    <xf numFmtId="0" fontId="18" fillId="2" borderId="1" xfId="0" applyFont="1" applyFill="1" applyBorder="1" applyAlignment="1" applyProtection="1">
      <alignment horizontal="left" vertical="top" wrapText="1"/>
      <protection hidden="1"/>
    </xf>
    <xf numFmtId="0" fontId="18" fillId="2" borderId="1" xfId="5" applyNumberFormat="1" applyFont="1" applyFill="1" applyBorder="1" applyAlignment="1" applyProtection="1">
      <alignment horizontal="left" vertical="top" wrapText="1"/>
      <protection hidden="1"/>
    </xf>
    <xf numFmtId="0" fontId="31" fillId="2" borderId="1" xfId="3" applyNumberFormat="1" applyFont="1" applyFill="1" applyBorder="1" applyAlignment="1" applyProtection="1">
      <alignment horizontal="left" vertical="top" wrapText="1"/>
      <protection hidden="1"/>
    </xf>
    <xf numFmtId="0" fontId="18" fillId="2" borderId="1" xfId="7" applyNumberFormat="1" applyFont="1" applyFill="1" applyBorder="1" applyAlignment="1" applyProtection="1">
      <alignment horizontal="left" vertical="top" wrapText="1"/>
      <protection hidden="1"/>
    </xf>
    <xf numFmtId="0" fontId="31" fillId="0" borderId="1" xfId="0" applyFont="1" applyFill="1" applyBorder="1" applyAlignment="1" applyProtection="1">
      <alignment horizontal="left" vertical="top" wrapText="1"/>
      <protection hidden="1"/>
    </xf>
    <xf numFmtId="165" fontId="22" fillId="2" borderId="1" xfId="1" applyNumberFormat="1" applyFont="1" applyFill="1" applyBorder="1" applyAlignment="1" applyProtection="1">
      <alignment horizontal="left" vertical="top" wrapText="1"/>
      <protection hidden="1"/>
    </xf>
    <xf numFmtId="0" fontId="22" fillId="2" borderId="1" xfId="3" applyNumberFormat="1" applyFont="1" applyFill="1" applyBorder="1" applyAlignment="1" applyProtection="1">
      <alignment horizontal="left" vertical="top" wrapText="1"/>
    </xf>
    <xf numFmtId="0" fontId="28" fillId="2" borderId="1" xfId="0" applyFont="1" applyFill="1" applyBorder="1" applyAlignment="1">
      <alignment horizontal="left" vertical="top" wrapText="1"/>
    </xf>
    <xf numFmtId="0" fontId="22" fillId="2" borderId="1" xfId="3" applyFont="1" applyFill="1" applyBorder="1" applyAlignment="1">
      <alignment horizontal="left" vertical="top" wrapText="1"/>
    </xf>
    <xf numFmtId="0" fontId="22" fillId="2" borderId="3" xfId="3" applyFont="1" applyFill="1" applyBorder="1" applyAlignment="1">
      <alignment horizontal="left" vertical="top" wrapText="1"/>
    </xf>
    <xf numFmtId="0" fontId="28" fillId="2" borderId="1" xfId="0" applyNumberFormat="1" applyFont="1" applyFill="1" applyBorder="1" applyAlignment="1" applyProtection="1">
      <alignment horizontal="left" vertical="top" wrapText="1"/>
      <protection hidden="1"/>
    </xf>
    <xf numFmtId="0" fontId="22" fillId="2" borderId="1" xfId="0" applyFont="1" applyFill="1" applyBorder="1" applyAlignment="1" applyProtection="1">
      <alignment horizontal="left" vertical="top" wrapText="1"/>
    </xf>
    <xf numFmtId="0" fontId="22" fillId="2" borderId="1" xfId="0" applyNumberFormat="1" applyFont="1" applyFill="1" applyBorder="1" applyAlignment="1" applyProtection="1">
      <alignment horizontal="left" vertical="top" wrapText="1"/>
    </xf>
    <xf numFmtId="0" fontId="22" fillId="2" borderId="1" xfId="3" quotePrefix="1" applyNumberFormat="1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left" vertical="top" wrapText="1"/>
    </xf>
    <xf numFmtId="0" fontId="22" fillId="2" borderId="1" xfId="8" applyNumberFormat="1" applyFont="1" applyFill="1" applyBorder="1" applyAlignment="1" applyProtection="1">
      <alignment horizontal="left" vertical="top" wrapText="1"/>
      <protection hidden="1"/>
    </xf>
    <xf numFmtId="0" fontId="28" fillId="2" borderId="8" xfId="0" applyNumberFormat="1" applyFont="1" applyFill="1" applyBorder="1" applyAlignment="1" applyProtection="1">
      <alignment horizontal="left" vertical="top" wrapText="1"/>
      <protection hidden="1"/>
    </xf>
    <xf numFmtId="0" fontId="28" fillId="2" borderId="0" xfId="0" applyNumberFormat="1" applyFont="1" applyFill="1" applyBorder="1" applyAlignment="1" applyProtection="1">
      <alignment horizontal="left" vertical="top" wrapText="1"/>
      <protection hidden="1"/>
    </xf>
    <xf numFmtId="0" fontId="28" fillId="0" borderId="1" xfId="0" applyNumberFormat="1" applyFont="1" applyFill="1" applyBorder="1" applyAlignment="1" applyProtection="1">
      <alignment horizontal="left" vertical="top" wrapText="1"/>
    </xf>
    <xf numFmtId="0" fontId="28" fillId="2" borderId="1" xfId="0" applyFont="1" applyFill="1" applyBorder="1" applyAlignment="1" applyProtection="1">
      <alignment horizontal="left" vertical="top" wrapText="1"/>
      <protection hidden="1"/>
    </xf>
    <xf numFmtId="49" fontId="22" fillId="0" borderId="1" xfId="0" applyNumberFormat="1" applyFont="1" applyFill="1" applyBorder="1" applyAlignment="1">
      <alignment horizontal="left" vertical="top" wrapText="1"/>
    </xf>
    <xf numFmtId="0" fontId="22" fillId="2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 applyProtection="1">
      <alignment horizontal="left" vertical="top" wrapText="1"/>
      <protection hidden="1"/>
    </xf>
    <xf numFmtId="0" fontId="22" fillId="0" borderId="1" xfId="3" applyNumberFormat="1" applyFont="1" applyFill="1" applyBorder="1" applyAlignment="1" applyProtection="1">
      <alignment horizontal="left" vertical="top" wrapText="1"/>
    </xf>
    <xf numFmtId="0" fontId="19" fillId="2" borderId="1" xfId="5" applyNumberFormat="1" applyFont="1" applyFill="1" applyBorder="1" applyAlignment="1" applyProtection="1">
      <alignment horizontal="left" vertical="top" wrapText="1"/>
      <protection hidden="1"/>
    </xf>
    <xf numFmtId="0" fontId="19" fillId="0" borderId="1" xfId="3" applyNumberFormat="1" applyFont="1" applyFill="1" applyBorder="1" applyAlignment="1" applyProtection="1">
      <alignment horizontal="left" vertical="top" wrapText="1"/>
    </xf>
    <xf numFmtId="0" fontId="19" fillId="2" borderId="1" xfId="3" applyNumberFormat="1" applyFont="1" applyFill="1" applyBorder="1" applyAlignment="1" applyProtection="1">
      <alignment horizontal="left" vertical="top" wrapText="1"/>
      <protection hidden="1"/>
    </xf>
    <xf numFmtId="0" fontId="28" fillId="2" borderId="1" xfId="3" applyNumberFormat="1" applyFont="1" applyFill="1" applyBorder="1" applyAlignment="1" applyProtection="1">
      <alignment horizontal="left" vertical="top" wrapText="1"/>
      <protection hidden="1"/>
    </xf>
    <xf numFmtId="165" fontId="22" fillId="2" borderId="1" xfId="0" applyNumberFormat="1" applyFont="1" applyFill="1" applyBorder="1" applyAlignment="1" applyProtection="1">
      <alignment horizontal="left" vertical="top" wrapText="1"/>
    </xf>
    <xf numFmtId="3" fontId="22" fillId="2" borderId="1" xfId="3" applyNumberFormat="1" applyFont="1" applyFill="1" applyBorder="1" applyAlignment="1" applyProtection="1">
      <alignment horizontal="left" vertical="top" wrapText="1"/>
    </xf>
    <xf numFmtId="0" fontId="22" fillId="2" borderId="1" xfId="6" applyNumberFormat="1" applyFont="1" applyFill="1" applyBorder="1" applyAlignment="1" applyProtection="1">
      <alignment horizontal="left" vertical="top" wrapText="1"/>
      <protection hidden="1"/>
    </xf>
    <xf numFmtId="0" fontId="22" fillId="2" borderId="2" xfId="3" applyNumberFormat="1" applyFont="1" applyFill="1" applyBorder="1" applyAlignment="1" applyProtection="1">
      <alignment horizontal="left" vertical="top" wrapText="1"/>
      <protection hidden="1"/>
    </xf>
    <xf numFmtId="0" fontId="19" fillId="2" borderId="2" xfId="3" applyNumberFormat="1" applyFont="1" applyFill="1" applyBorder="1" applyAlignment="1" applyProtection="1">
      <alignment horizontal="left" vertical="top" wrapText="1"/>
      <protection hidden="1"/>
    </xf>
    <xf numFmtId="0" fontId="19" fillId="2" borderId="1" xfId="7" applyNumberFormat="1" applyFont="1" applyFill="1" applyBorder="1" applyAlignment="1" applyProtection="1">
      <alignment horizontal="left" vertical="top" wrapText="1"/>
      <protection hidden="1"/>
    </xf>
    <xf numFmtId="4" fontId="22" fillId="2" borderId="1" xfId="0" applyNumberFormat="1" applyFont="1" applyFill="1" applyBorder="1" applyAlignment="1">
      <alignment horizontal="left" vertical="top" wrapText="1"/>
    </xf>
    <xf numFmtId="168" fontId="22" fillId="2" borderId="1" xfId="5" applyNumberFormat="1" applyFont="1" applyFill="1" applyBorder="1" applyAlignment="1" applyProtection="1">
      <alignment horizontal="left" vertical="top" wrapText="1"/>
      <protection hidden="1"/>
    </xf>
    <xf numFmtId="0" fontId="22" fillId="2" borderId="1" xfId="5" applyNumberFormat="1" applyFont="1" applyFill="1" applyBorder="1" applyAlignment="1" applyProtection="1">
      <alignment horizontal="left" vertical="top" wrapText="1"/>
      <protection hidden="1"/>
    </xf>
    <xf numFmtId="166" fontId="22" fillId="2" borderId="1" xfId="2" applyNumberFormat="1" applyFont="1" applyFill="1" applyBorder="1" applyAlignment="1" applyProtection="1">
      <alignment horizontal="left" vertical="top" wrapText="1"/>
      <protection hidden="1"/>
    </xf>
    <xf numFmtId="0" fontId="28" fillId="0" borderId="1" xfId="3" applyNumberFormat="1" applyFont="1" applyFill="1" applyBorder="1" applyAlignment="1" applyProtection="1">
      <alignment horizontal="left" vertical="top" wrapText="1"/>
      <protection hidden="1"/>
    </xf>
    <xf numFmtId="4" fontId="22" fillId="0" borderId="1" xfId="0" applyNumberFormat="1" applyFont="1" applyFill="1" applyBorder="1" applyAlignment="1">
      <alignment vertical="top" wrapText="1"/>
    </xf>
    <xf numFmtId="0" fontId="18" fillId="2" borderId="1" xfId="1" applyNumberFormat="1" applyFont="1" applyFill="1" applyBorder="1" applyAlignment="1" applyProtection="1">
      <alignment horizontal="left" vertical="top" wrapText="1"/>
      <protection hidden="1"/>
    </xf>
    <xf numFmtId="0" fontId="18" fillId="2" borderId="1" xfId="3" applyNumberFormat="1" applyFont="1" applyFill="1" applyBorder="1" applyAlignment="1" applyProtection="1">
      <alignment horizontal="left" vertical="top" wrapText="1"/>
    </xf>
    <xf numFmtId="0" fontId="26" fillId="2" borderId="0" xfId="0" applyFont="1" applyFill="1" applyBorder="1" applyAlignment="1" applyProtection="1">
      <alignment horizontal="left" vertical="top"/>
      <protection hidden="1"/>
    </xf>
    <xf numFmtId="0" fontId="26" fillId="2" borderId="1" xfId="0" applyFont="1" applyFill="1" applyBorder="1" applyAlignment="1" applyProtection="1">
      <alignment horizontal="left" vertical="top"/>
      <protection hidden="1"/>
    </xf>
    <xf numFmtId="49" fontId="30" fillId="2" borderId="1" xfId="4" applyNumberFormat="1" applyFont="1" applyFill="1" applyBorder="1" applyAlignment="1" applyProtection="1">
      <alignment horizontal="center" wrapText="1"/>
      <protection hidden="1"/>
    </xf>
    <xf numFmtId="0" fontId="18" fillId="2" borderId="1" xfId="2" applyNumberFormat="1" applyFont="1" applyFill="1" applyBorder="1" applyAlignment="1" applyProtection="1">
      <alignment horizontal="left" vertical="top" wrapText="1"/>
      <protection hidden="1"/>
    </xf>
    <xf numFmtId="0" fontId="30" fillId="2" borderId="1" xfId="2" applyNumberFormat="1" applyFont="1" applyFill="1" applyBorder="1" applyAlignment="1" applyProtection="1">
      <alignment horizontal="left" vertical="top" wrapText="1"/>
      <protection hidden="1"/>
    </xf>
    <xf numFmtId="0" fontId="18" fillId="2" borderId="1" xfId="2" applyNumberFormat="1" applyFont="1" applyFill="1" applyBorder="1" applyAlignment="1" applyProtection="1">
      <alignment horizontal="left" vertical="top" wrapText="1"/>
    </xf>
    <xf numFmtId="0" fontId="30" fillId="2" borderId="1" xfId="0" applyFont="1" applyFill="1" applyBorder="1" applyAlignment="1" applyProtection="1">
      <alignment horizontal="left" vertical="top" wrapText="1"/>
      <protection hidden="1"/>
    </xf>
    <xf numFmtId="0" fontId="18" fillId="2" borderId="1" xfId="8" applyNumberFormat="1" applyFont="1" applyFill="1" applyBorder="1" applyAlignment="1" applyProtection="1">
      <alignment horizontal="left" vertical="top" wrapText="1"/>
      <protection hidden="1"/>
    </xf>
    <xf numFmtId="49" fontId="18" fillId="2" borderId="1" xfId="3" applyNumberFormat="1" applyFont="1" applyFill="1" applyBorder="1" applyAlignment="1" applyProtection="1"/>
    <xf numFmtId="49" fontId="18" fillId="2" borderId="1" xfId="3" applyNumberFormat="1" applyFont="1" applyFill="1" applyBorder="1" applyAlignment="1" applyProtection="1">
      <alignment wrapText="1"/>
      <protection hidden="1"/>
    </xf>
    <xf numFmtId="49" fontId="18" fillId="2" borderId="1" xfId="0" applyNumberFormat="1" applyFont="1" applyFill="1" applyBorder="1" applyAlignment="1">
      <alignment horizontal="left" vertical="top" wrapText="1"/>
    </xf>
    <xf numFmtId="49" fontId="30" fillId="2" borderId="1" xfId="3" applyNumberFormat="1" applyFont="1" applyFill="1" applyBorder="1" applyAlignment="1" applyProtection="1">
      <alignment horizontal="left" vertical="top" wrapText="1"/>
      <protection hidden="1"/>
    </xf>
    <xf numFmtId="49" fontId="26" fillId="2" borderId="1" xfId="4" applyNumberFormat="1" applyFont="1" applyFill="1" applyBorder="1" applyAlignment="1" applyProtection="1">
      <alignment horizontal="center" wrapText="1"/>
      <protection hidden="1"/>
    </xf>
    <xf numFmtId="49" fontId="26" fillId="2" borderId="1" xfId="3" applyNumberFormat="1" applyFont="1" applyFill="1" applyBorder="1" applyAlignment="1" applyProtection="1">
      <alignment wrapText="1"/>
      <protection hidden="1"/>
    </xf>
    <xf numFmtId="49" fontId="26" fillId="2" borderId="1" xfId="0" applyNumberFormat="1" applyFont="1" applyFill="1" applyBorder="1" applyAlignment="1"/>
    <xf numFmtId="49" fontId="26" fillId="2" borderId="1" xfId="0" applyNumberFormat="1" applyFont="1" applyFill="1" applyBorder="1" applyAlignment="1">
      <alignment horizontal="center" wrapText="1"/>
    </xf>
    <xf numFmtId="49" fontId="18" fillId="2" borderId="1" xfId="4" applyNumberFormat="1" applyFont="1" applyFill="1" applyBorder="1" applyAlignment="1" applyProtection="1">
      <alignment horizontal="left" wrapText="1"/>
      <protection hidden="1"/>
    </xf>
    <xf numFmtId="49" fontId="32" fillId="2" borderId="1" xfId="3" applyNumberFormat="1" applyFont="1" applyFill="1" applyBorder="1" applyAlignment="1" applyProtection="1">
      <alignment horizontal="left" vertical="top" wrapText="1"/>
      <protection hidden="1"/>
    </xf>
    <xf numFmtId="49" fontId="18" fillId="2" borderId="1" xfId="4" applyNumberFormat="1" applyFont="1" applyFill="1" applyBorder="1" applyAlignment="1" applyProtection="1">
      <alignment wrapText="1"/>
      <protection hidden="1"/>
    </xf>
    <xf numFmtId="49" fontId="26" fillId="2" borderId="1" xfId="0" applyNumberFormat="1" applyFont="1" applyFill="1" applyBorder="1" applyAlignment="1">
      <alignment horizontal="left" vertical="top" wrapText="1"/>
    </xf>
    <xf numFmtId="0" fontId="26" fillId="2" borderId="1" xfId="7" applyNumberFormat="1" applyFont="1" applyFill="1" applyBorder="1" applyAlignment="1" applyProtection="1">
      <alignment horizontal="left" vertical="top" wrapText="1"/>
      <protection hidden="1"/>
    </xf>
    <xf numFmtId="0" fontId="29" fillId="2" borderId="1" xfId="5" applyNumberFormat="1" applyFont="1" applyFill="1" applyBorder="1" applyAlignment="1" applyProtection="1">
      <alignment horizontal="left" vertical="top" wrapText="1"/>
      <protection hidden="1"/>
    </xf>
    <xf numFmtId="167" fontId="30" fillId="2" borderId="1" xfId="5" applyNumberFormat="1" applyFont="1" applyFill="1" applyBorder="1" applyAlignment="1" applyProtection="1">
      <alignment horizontal="left" vertical="top" wrapText="1"/>
      <protection hidden="1"/>
    </xf>
    <xf numFmtId="0" fontId="30" fillId="2" borderId="1" xfId="7" applyNumberFormat="1" applyFont="1" applyFill="1" applyBorder="1" applyAlignment="1" applyProtection="1">
      <alignment horizontal="left" vertical="top" wrapText="1"/>
      <protection hidden="1"/>
    </xf>
    <xf numFmtId="0" fontId="30" fillId="2" borderId="1" xfId="8" applyNumberFormat="1" applyFont="1" applyFill="1" applyBorder="1" applyAlignment="1" applyProtection="1">
      <alignment horizontal="left" vertical="top" wrapText="1"/>
      <protection hidden="1"/>
    </xf>
    <xf numFmtId="0" fontId="33" fillId="0" borderId="3" xfId="0" applyFont="1" applyBorder="1" applyAlignment="1">
      <alignment horizontal="left" vertical="top" wrapText="1"/>
    </xf>
    <xf numFmtId="3" fontId="30" fillId="2" borderId="1" xfId="0" applyNumberFormat="1" applyFont="1" applyFill="1" applyBorder="1" applyAlignment="1">
      <alignment horizontal="left" vertical="top"/>
    </xf>
    <xf numFmtId="0" fontId="30" fillId="2" borderId="1" xfId="9" applyFont="1" applyFill="1" applyBorder="1" applyAlignment="1">
      <alignment horizontal="left" vertical="top" wrapText="1"/>
    </xf>
    <xf numFmtId="0" fontId="26" fillId="2" borderId="1" xfId="9" applyFont="1" applyFill="1" applyBorder="1" applyAlignment="1">
      <alignment horizontal="left" vertical="top" wrapText="1"/>
    </xf>
    <xf numFmtId="0" fontId="26" fillId="0" borderId="1" xfId="9" applyFont="1" applyFill="1" applyBorder="1" applyAlignment="1">
      <alignment horizontal="left" vertical="top" wrapText="1"/>
    </xf>
    <xf numFmtId="3" fontId="21" fillId="3" borderId="0" xfId="0" applyNumberFormat="1" applyFont="1" applyFill="1"/>
    <xf numFmtId="0" fontId="22" fillId="0" borderId="1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 applyProtection="1">
      <alignment horizontal="right"/>
      <protection hidden="1"/>
    </xf>
    <xf numFmtId="3" fontId="22" fillId="0" borderId="1" xfId="0" applyNumberFormat="1" applyFont="1" applyFill="1" applyBorder="1" applyAlignment="1">
      <alignment horizontal="right" wrapText="1"/>
    </xf>
    <xf numFmtId="3" fontId="22" fillId="2" borderId="2" xfId="0" applyNumberFormat="1" applyFont="1" applyFill="1" applyBorder="1" applyAlignment="1">
      <alignment vertical="center" wrapText="1"/>
    </xf>
    <xf numFmtId="3" fontId="22" fillId="2" borderId="2" xfId="0" applyNumberFormat="1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 applyProtection="1">
      <alignment horizontal="left" vertical="top" wrapText="1"/>
      <protection hidden="1"/>
    </xf>
    <xf numFmtId="0" fontId="23" fillId="2" borderId="1" xfId="0" applyFont="1" applyFill="1" applyBorder="1" applyAlignment="1"/>
    <xf numFmtId="0" fontId="19" fillId="0" borderId="1" xfId="3" applyNumberFormat="1" applyFont="1" applyFill="1" applyBorder="1" applyAlignment="1" applyProtection="1">
      <alignment horizontal="left" vertical="top" wrapText="1"/>
      <protection hidden="1"/>
    </xf>
    <xf numFmtId="3" fontId="28" fillId="2" borderId="3" xfId="0" applyNumberFormat="1" applyFont="1" applyFill="1" applyBorder="1" applyAlignment="1">
      <alignment vertical="top" wrapText="1"/>
    </xf>
    <xf numFmtId="3" fontId="28" fillId="2" borderId="1" xfId="0" applyNumberFormat="1" applyFont="1" applyFill="1" applyBorder="1" applyAlignment="1">
      <alignment vertical="top" wrapText="1"/>
    </xf>
    <xf numFmtId="0" fontId="22" fillId="2" borderId="3" xfId="0" applyFont="1" applyFill="1" applyBorder="1" applyAlignment="1">
      <alignment vertical="top" wrapText="1"/>
    </xf>
    <xf numFmtId="3" fontId="22" fillId="0" borderId="1" xfId="0" applyNumberFormat="1" applyFont="1" applyFill="1" applyBorder="1" applyAlignment="1">
      <alignment horizontal="left" vertical="top" wrapText="1"/>
    </xf>
    <xf numFmtId="0" fontId="26" fillId="2" borderId="3" xfId="0" applyFont="1" applyFill="1" applyBorder="1" applyAlignment="1" applyProtection="1">
      <alignment vertical="top" wrapText="1"/>
      <protection hidden="1"/>
    </xf>
    <xf numFmtId="0" fontId="26" fillId="2" borderId="2" xfId="0" applyFont="1" applyFill="1" applyBorder="1" applyAlignment="1" applyProtection="1">
      <alignment horizontal="center" vertical="top" wrapText="1"/>
      <protection hidden="1"/>
    </xf>
    <xf numFmtId="3" fontId="22" fillId="0" borderId="1" xfId="0" applyNumberFormat="1" applyFont="1" applyFill="1" applyBorder="1" applyAlignment="1" applyProtection="1">
      <alignment horizontal="right"/>
    </xf>
    <xf numFmtId="0" fontId="21" fillId="0" borderId="1" xfId="0" applyFont="1" applyFill="1" applyBorder="1" applyAlignment="1">
      <alignment horizontal="left" vertical="top" wrapText="1"/>
    </xf>
    <xf numFmtId="0" fontId="22" fillId="0" borderId="1" xfId="0" applyNumberFormat="1" applyFont="1" applyFill="1" applyBorder="1" applyAlignment="1" applyProtection="1">
      <alignment horizontal="left" vertical="top" wrapText="1"/>
    </xf>
    <xf numFmtId="0" fontId="35" fillId="0" borderId="1" xfId="0" applyFont="1" applyFill="1" applyBorder="1" applyAlignment="1">
      <alignment horizontal="left" vertical="top" wrapText="1"/>
    </xf>
    <xf numFmtId="3" fontId="22" fillId="2" borderId="1" xfId="6" applyNumberFormat="1" applyFont="1" applyFill="1" applyBorder="1" applyAlignment="1">
      <alignment horizontal="right"/>
    </xf>
    <xf numFmtId="49" fontId="18" fillId="0" borderId="1" xfId="4" applyNumberFormat="1" applyFont="1" applyFill="1" applyBorder="1" applyAlignment="1" applyProtection="1">
      <alignment horizontal="center" wrapText="1"/>
      <protection hidden="1"/>
    </xf>
    <xf numFmtId="0" fontId="23" fillId="0" borderId="1" xfId="0" applyNumberFormat="1" applyFont="1" applyFill="1" applyBorder="1" applyAlignment="1">
      <alignment horizontal="left" vertical="top" wrapText="1"/>
    </xf>
    <xf numFmtId="3" fontId="36" fillId="0" borderId="1" xfId="0" applyNumberFormat="1" applyFont="1" applyFill="1" applyBorder="1" applyAlignment="1">
      <alignment horizontal="right"/>
    </xf>
    <xf numFmtId="3" fontId="27" fillId="0" borderId="1" xfId="0" applyNumberFormat="1" applyFont="1" applyFill="1" applyBorder="1" applyAlignment="1">
      <alignment horizontal="right"/>
    </xf>
    <xf numFmtId="0" fontId="22" fillId="2" borderId="1" xfId="7" applyNumberFormat="1" applyFont="1" applyFill="1" applyBorder="1" applyAlignment="1" applyProtection="1">
      <alignment horizontal="left" vertical="top" wrapText="1"/>
      <protection hidden="1"/>
    </xf>
    <xf numFmtId="0" fontId="26" fillId="2" borderId="2" xfId="5" applyNumberFormat="1" applyFont="1" applyFill="1" applyBorder="1" applyAlignment="1" applyProtection="1">
      <alignment vertical="top" wrapText="1"/>
      <protection hidden="1"/>
    </xf>
    <xf numFmtId="0" fontId="26" fillId="2" borderId="3" xfId="5" applyNumberFormat="1" applyFont="1" applyFill="1" applyBorder="1" applyAlignment="1" applyProtection="1">
      <alignment vertical="top" wrapText="1"/>
      <protection hidden="1"/>
    </xf>
    <xf numFmtId="0" fontId="22" fillId="4" borderId="1" xfId="0" applyNumberFormat="1" applyFont="1" applyFill="1" applyBorder="1" applyAlignment="1" applyProtection="1">
      <alignment horizontal="left" vertical="top" wrapText="1"/>
      <protection hidden="1"/>
    </xf>
    <xf numFmtId="0" fontId="22" fillId="4" borderId="1" xfId="0" applyFont="1" applyFill="1" applyBorder="1" applyAlignment="1" applyProtection="1">
      <alignment horizontal="left" vertical="top" wrapText="1"/>
      <protection hidden="1"/>
    </xf>
    <xf numFmtId="0" fontId="22" fillId="4" borderId="1" xfId="3" applyNumberFormat="1" applyFont="1" applyFill="1" applyBorder="1" applyAlignment="1" applyProtection="1">
      <alignment horizontal="left" vertical="top" wrapText="1"/>
    </xf>
    <xf numFmtId="0" fontId="22" fillId="4" borderId="1" xfId="0" applyNumberFormat="1" applyFont="1" applyFill="1" applyBorder="1" applyAlignment="1">
      <alignment horizontal="left" vertical="top" wrapText="1"/>
    </xf>
    <xf numFmtId="0" fontId="22" fillId="4" borderId="1" xfId="0" applyNumberFormat="1" applyFont="1" applyFill="1" applyBorder="1" applyAlignment="1" applyProtection="1">
      <alignment horizontal="left" vertical="top" wrapText="1"/>
    </xf>
    <xf numFmtId="0" fontId="28" fillId="4" borderId="1" xfId="0" applyFont="1" applyFill="1" applyBorder="1" applyAlignment="1">
      <alignment horizontal="left" vertical="top" wrapText="1"/>
    </xf>
    <xf numFmtId="0" fontId="22" fillId="4" borderId="1" xfId="0" applyFont="1" applyFill="1" applyBorder="1" applyAlignment="1">
      <alignment horizontal="left" vertical="top" wrapText="1"/>
    </xf>
    <xf numFmtId="3" fontId="22" fillId="4" borderId="1" xfId="0" applyNumberFormat="1" applyFont="1" applyFill="1" applyBorder="1" applyAlignment="1">
      <alignment horizontal="left" vertical="top" wrapText="1"/>
    </xf>
    <xf numFmtId="3" fontId="22" fillId="4" borderId="3" xfId="0" applyNumberFormat="1" applyFont="1" applyFill="1" applyBorder="1" applyAlignment="1" applyProtection="1">
      <alignment horizontal="left" vertical="top" wrapText="1"/>
    </xf>
    <xf numFmtId="49" fontId="22" fillId="4" borderId="1" xfId="0" applyNumberFormat="1" applyFont="1" applyFill="1" applyBorder="1" applyAlignment="1">
      <alignment horizontal="left" vertical="top" wrapText="1"/>
    </xf>
    <xf numFmtId="3" fontId="22" fillId="4" borderId="1" xfId="0" applyNumberFormat="1" applyFont="1" applyFill="1" applyBorder="1" applyAlignment="1" applyProtection="1">
      <alignment horizontal="left" vertical="top" wrapText="1"/>
      <protection hidden="1"/>
    </xf>
    <xf numFmtId="0" fontId="22" fillId="4" borderId="1" xfId="3" applyNumberFormat="1" applyFont="1" applyFill="1" applyBorder="1" applyAlignment="1" applyProtection="1">
      <alignment horizontal="left" vertical="top" wrapText="1"/>
      <protection hidden="1"/>
    </xf>
    <xf numFmtId="0" fontId="28" fillId="4" borderId="1" xfId="0" applyFont="1" applyFill="1" applyBorder="1" applyAlignment="1" applyProtection="1">
      <alignment horizontal="left" vertical="top" wrapText="1"/>
      <protection hidden="1"/>
    </xf>
    <xf numFmtId="3" fontId="22" fillId="4" borderId="2" xfId="0" applyNumberFormat="1" applyFont="1" applyFill="1" applyBorder="1" applyAlignment="1">
      <alignment horizontal="left" vertical="top" wrapText="1"/>
    </xf>
    <xf numFmtId="3" fontId="28" fillId="0" borderId="3" xfId="0" applyNumberFormat="1" applyFont="1" applyFill="1" applyBorder="1" applyAlignment="1">
      <alignment vertical="top" wrapText="1"/>
    </xf>
    <xf numFmtId="3" fontId="22" fillId="4" borderId="1" xfId="6" applyNumberFormat="1" applyFont="1" applyFill="1" applyBorder="1" applyAlignment="1"/>
    <xf numFmtId="3" fontId="22" fillId="4" borderId="1" xfId="0" applyNumberFormat="1" applyFont="1" applyFill="1" applyBorder="1" applyAlignment="1">
      <alignment wrapText="1"/>
    </xf>
    <xf numFmtId="3" fontId="22" fillId="4" borderId="1" xfId="0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 applyProtection="1">
      <alignment horizontal="left" vertical="top" wrapText="1"/>
      <protection hidden="1"/>
    </xf>
    <xf numFmtId="3" fontId="22" fillId="4" borderId="1" xfId="0" applyNumberFormat="1" applyFont="1" applyFill="1" applyBorder="1" applyAlignment="1"/>
    <xf numFmtId="3" fontId="22" fillId="2" borderId="1" xfId="0" applyNumberFormat="1" applyFont="1" applyFill="1" applyBorder="1" applyAlignment="1">
      <alignment wrapText="1"/>
    </xf>
    <xf numFmtId="0" fontId="18" fillId="2" borderId="1" xfId="0" applyFont="1" applyFill="1" applyBorder="1" applyAlignment="1">
      <alignment horizontal="left" vertical="top"/>
    </xf>
    <xf numFmtId="3" fontId="19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horizontal="right" vertical="top"/>
    </xf>
    <xf numFmtId="49" fontId="24" fillId="2" borderId="0" xfId="0" applyNumberFormat="1" applyFont="1" applyFill="1"/>
    <xf numFmtId="0" fontId="18" fillId="2" borderId="0" xfId="0" applyFont="1" applyFill="1" applyAlignment="1">
      <alignment horizontal="left" vertical="top"/>
    </xf>
    <xf numFmtId="0" fontId="21" fillId="2" borderId="0" xfId="0" applyFont="1" applyFill="1"/>
    <xf numFmtId="0" fontId="22" fillId="2" borderId="0" xfId="0" applyNumberFormat="1" applyFont="1" applyFill="1" applyAlignment="1">
      <alignment horizontal="right"/>
    </xf>
    <xf numFmtId="0" fontId="21" fillId="2" borderId="0" xfId="0" applyFont="1" applyFill="1" applyBorder="1"/>
    <xf numFmtId="0" fontId="22" fillId="2" borderId="0" xfId="0" applyNumberFormat="1" applyFont="1" applyFill="1" applyAlignment="1">
      <alignment horizontal="right" wrapText="1"/>
    </xf>
    <xf numFmtId="0" fontId="21" fillId="2" borderId="0" xfId="0" applyFont="1" applyFill="1" applyAlignment="1">
      <alignment horizontal="right" wrapText="1"/>
    </xf>
    <xf numFmtId="0" fontId="26" fillId="2" borderId="0" xfId="0" applyFont="1" applyFill="1" applyAlignment="1">
      <alignment vertical="top"/>
    </xf>
    <xf numFmtId="0" fontId="21" fillId="2" borderId="0" xfId="0" applyFont="1" applyFill="1" applyAlignment="1">
      <alignment horizontal="right" vertical="top"/>
    </xf>
    <xf numFmtId="0" fontId="22" fillId="2" borderId="1" xfId="0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/>
    <xf numFmtId="3" fontId="23" fillId="2" borderId="1" xfId="0" applyNumberFormat="1" applyFont="1" applyFill="1" applyBorder="1" applyAlignment="1"/>
    <xf numFmtId="3" fontId="19" fillId="2" borderId="1" xfId="0" applyNumberFormat="1" applyFont="1" applyFill="1" applyBorder="1" applyAlignment="1" applyProtection="1"/>
    <xf numFmtId="3" fontId="23" fillId="2" borderId="1" xfId="0" applyNumberFormat="1" applyFont="1" applyFill="1" applyBorder="1" applyAlignment="1" applyProtection="1"/>
    <xf numFmtId="3" fontId="22" fillId="2" borderId="1" xfId="0" applyNumberFormat="1" applyFont="1" applyFill="1" applyBorder="1" applyAlignment="1" applyProtection="1"/>
    <xf numFmtId="3" fontId="22" fillId="2" borderId="1" xfId="0" applyNumberFormat="1" applyFont="1" applyFill="1" applyBorder="1" applyAlignment="1" applyProtection="1">
      <alignment wrapText="1"/>
      <protection hidden="1"/>
    </xf>
    <xf numFmtId="0" fontId="22" fillId="2" borderId="1" xfId="0" applyNumberFormat="1" applyFont="1" applyFill="1" applyBorder="1" applyAlignment="1"/>
    <xf numFmtId="0" fontId="22" fillId="2" borderId="1" xfId="0" applyFont="1" applyFill="1" applyBorder="1" applyAlignment="1"/>
    <xf numFmtId="3" fontId="19" fillId="2" borderId="1" xfId="0" applyNumberFormat="1" applyFont="1" applyFill="1" applyBorder="1" applyAlignment="1" applyProtection="1">
      <alignment wrapText="1"/>
      <protection hidden="1"/>
    </xf>
    <xf numFmtId="3" fontId="23" fillId="2" borderId="1" xfId="0" applyNumberFormat="1" applyFont="1" applyFill="1" applyBorder="1" applyAlignment="1" applyProtection="1">
      <alignment wrapText="1"/>
      <protection hidden="1"/>
    </xf>
    <xf numFmtId="0" fontId="20" fillId="2" borderId="0" xfId="0" applyFont="1" applyFill="1"/>
    <xf numFmtId="3" fontId="22" fillId="2" borderId="1" xfId="0" applyNumberFormat="1" applyFont="1" applyFill="1" applyBorder="1" applyAlignment="1">
      <alignment horizontal="right"/>
    </xf>
    <xf numFmtId="3" fontId="23" fillId="2" borderId="1" xfId="0" applyNumberFormat="1" applyFont="1" applyFill="1" applyBorder="1" applyAlignment="1">
      <alignment horizontal="right"/>
    </xf>
    <xf numFmtId="0" fontId="22" fillId="2" borderId="1" xfId="0" applyFont="1" applyFill="1" applyBorder="1" applyAlignment="1">
      <alignment horizontal="right"/>
    </xf>
    <xf numFmtId="3" fontId="23" fillId="2" borderId="1" xfId="0" applyNumberFormat="1" applyFont="1" applyFill="1" applyBorder="1" applyAlignment="1">
      <alignment wrapText="1"/>
    </xf>
    <xf numFmtId="3" fontId="22" fillId="2" borderId="1" xfId="0" applyNumberFormat="1" applyFont="1" applyFill="1" applyBorder="1" applyAlignment="1" applyProtection="1">
      <alignment horizontal="right"/>
      <protection hidden="1"/>
    </xf>
    <xf numFmtId="3" fontId="22" fillId="2" borderId="1" xfId="0" applyNumberFormat="1" applyFont="1" applyFill="1" applyBorder="1" applyAlignment="1" applyProtection="1">
      <protection hidden="1"/>
    </xf>
    <xf numFmtId="3" fontId="22" fillId="2" borderId="1" xfId="6" applyNumberFormat="1" applyFont="1" applyFill="1" applyBorder="1" applyAlignment="1" applyProtection="1">
      <alignment wrapText="1"/>
      <protection hidden="1"/>
    </xf>
    <xf numFmtId="3" fontId="22" fillId="2" borderId="1" xfId="6" applyNumberFormat="1" applyFont="1" applyFill="1" applyBorder="1" applyAlignment="1"/>
    <xf numFmtId="3" fontId="22" fillId="2" borderId="1" xfId="0" applyNumberFormat="1" applyFont="1" applyFill="1" applyBorder="1" applyAlignment="1">
      <alignment vertical="center"/>
    </xf>
    <xf numFmtId="0" fontId="22" fillId="2" borderId="1" xfId="3" applyNumberFormat="1" applyFont="1" applyFill="1" applyBorder="1" applyAlignment="1" applyProtection="1">
      <alignment wrapText="1"/>
      <protection hidden="1"/>
    </xf>
    <xf numFmtId="3" fontId="19" fillId="2" borderId="1" xfId="5" applyNumberFormat="1" applyFont="1" applyFill="1" applyBorder="1" applyAlignment="1" applyProtection="1">
      <alignment wrapText="1"/>
      <protection hidden="1"/>
    </xf>
    <xf numFmtId="3" fontId="23" fillId="2" borderId="1" xfId="3" applyNumberFormat="1" applyFont="1" applyFill="1" applyBorder="1" applyAlignment="1" applyProtection="1">
      <alignment wrapText="1"/>
      <protection hidden="1"/>
    </xf>
    <xf numFmtId="3" fontId="22" fillId="2" borderId="1" xfId="3" applyNumberFormat="1" applyFont="1" applyFill="1" applyBorder="1" applyAlignment="1" applyProtection="1">
      <alignment wrapText="1"/>
      <protection hidden="1"/>
    </xf>
    <xf numFmtId="3" fontId="19" fillId="2" borderId="1" xfId="3" applyNumberFormat="1" applyFont="1" applyFill="1" applyBorder="1" applyAlignment="1" applyProtection="1">
      <alignment wrapText="1"/>
      <protection hidden="1"/>
    </xf>
    <xf numFmtId="3" fontId="19" fillId="2" borderId="1" xfId="3" applyNumberFormat="1" applyFont="1" applyFill="1" applyBorder="1" applyAlignment="1" applyProtection="1"/>
    <xf numFmtId="3" fontId="19" fillId="2" borderId="1" xfId="6" applyNumberFormat="1" applyFont="1" applyFill="1" applyBorder="1" applyAlignment="1"/>
    <xf numFmtId="3" fontId="22" fillId="2" borderId="1" xfId="3" applyNumberFormat="1" applyFont="1" applyFill="1" applyBorder="1" applyAlignment="1" applyProtection="1"/>
    <xf numFmtId="3" fontId="21" fillId="2" borderId="0" xfId="0" applyNumberFormat="1" applyFont="1" applyFill="1" applyBorder="1"/>
    <xf numFmtId="49" fontId="24" fillId="2" borderId="0" xfId="4" applyNumberFormat="1" applyFont="1" applyFill="1" applyBorder="1" applyAlignment="1" applyProtection="1">
      <alignment horizontal="center" wrapText="1"/>
      <protection hidden="1"/>
    </xf>
    <xf numFmtId="0" fontId="26" fillId="2" borderId="0" xfId="0" applyFont="1" applyFill="1" applyBorder="1" applyAlignment="1" applyProtection="1">
      <alignment vertical="top" wrapText="1"/>
      <protection hidden="1"/>
    </xf>
    <xf numFmtId="0" fontId="21" fillId="2" borderId="0" xfId="3" applyNumberFormat="1" applyFont="1" applyFill="1" applyBorder="1" applyAlignment="1" applyProtection="1">
      <alignment vertical="top" wrapText="1"/>
      <protection hidden="1"/>
    </xf>
    <xf numFmtId="3" fontId="21" fillId="2" borderId="0" xfId="0" applyNumberFormat="1" applyFont="1" applyFill="1"/>
    <xf numFmtId="0" fontId="21" fillId="2" borderId="0" xfId="0" applyFont="1" applyFill="1" applyAlignment="1">
      <alignment vertical="top"/>
    </xf>
    <xf numFmtId="3" fontId="21" fillId="2" borderId="0" xfId="0" applyNumberFormat="1" applyFont="1" applyFill="1" applyAlignment="1">
      <alignment vertical="top"/>
    </xf>
    <xf numFmtId="3" fontId="28" fillId="2" borderId="1" xfId="0" applyNumberFormat="1" applyFont="1" applyFill="1" applyBorder="1" applyAlignment="1"/>
    <xf numFmtId="3" fontId="27" fillId="2" borderId="1" xfId="0" applyNumberFormat="1" applyFont="1" applyFill="1" applyBorder="1" applyAlignment="1"/>
    <xf numFmtId="0" fontId="28" fillId="2" borderId="1" xfId="0" applyFont="1" applyFill="1" applyBorder="1" applyAlignment="1"/>
    <xf numFmtId="3" fontId="23" fillId="2" borderId="1" xfId="5" applyNumberFormat="1" applyFont="1" applyFill="1" applyBorder="1" applyAlignment="1" applyProtection="1">
      <alignment wrapText="1"/>
      <protection hidden="1"/>
    </xf>
    <xf numFmtId="3" fontId="22" fillId="2" borderId="1" xfId="0" applyNumberFormat="1" applyFont="1" applyFill="1" applyBorder="1" applyAlignment="1"/>
    <xf numFmtId="3" fontId="22" fillId="2" borderId="0" xfId="0" applyNumberFormat="1" applyFont="1" applyFill="1" applyBorder="1" applyAlignment="1"/>
    <xf numFmtId="3" fontId="19" fillId="2" borderId="0" xfId="0" applyNumberFormat="1" applyFont="1" applyFill="1" applyBorder="1" applyAlignment="1">
      <alignment horizontal="right"/>
    </xf>
    <xf numFmtId="0" fontId="22" fillId="2" borderId="1" xfId="3" applyNumberFormat="1" applyFont="1" applyFill="1" applyBorder="1" applyAlignment="1" applyProtection="1">
      <alignment horizontal="left" vertical="top" wrapText="1"/>
      <protection hidden="1"/>
    </xf>
    <xf numFmtId="0" fontId="26" fillId="2" borderId="1" xfId="3" applyNumberFormat="1" applyFont="1" applyFill="1" applyBorder="1" applyAlignment="1" applyProtection="1">
      <alignment horizontal="left" vertical="top" wrapText="1"/>
      <protection hidden="1"/>
    </xf>
    <xf numFmtId="3" fontId="22" fillId="2" borderId="1" xfId="6" applyNumberFormat="1" applyFont="1" applyFill="1" applyBorder="1" applyAlignment="1">
      <alignment vertical="center"/>
    </xf>
    <xf numFmtId="0" fontId="26" fillId="2" borderId="1" xfId="5" applyNumberFormat="1" applyFont="1" applyFill="1" applyBorder="1" applyAlignment="1" applyProtection="1">
      <alignment horizontal="left" vertical="top" wrapText="1"/>
      <protection hidden="1"/>
    </xf>
    <xf numFmtId="0" fontId="26" fillId="2" borderId="1" xfId="0" applyNumberFormat="1" applyFont="1" applyFill="1" applyBorder="1" applyAlignment="1" applyProtection="1">
      <alignment horizontal="left" vertical="top" wrapText="1"/>
      <protection hidden="1"/>
    </xf>
    <xf numFmtId="0" fontId="26" fillId="0" borderId="1" xfId="3" applyNumberFormat="1" applyFont="1" applyFill="1" applyBorder="1" applyAlignment="1" applyProtection="1">
      <alignment horizontal="left" vertical="top" wrapText="1"/>
      <protection hidden="1"/>
    </xf>
    <xf numFmtId="49" fontId="18" fillId="2" borderId="1" xfId="4" applyNumberFormat="1" applyFont="1" applyFill="1" applyBorder="1" applyAlignment="1" applyProtection="1">
      <alignment horizontal="center" wrapText="1"/>
      <protection hidden="1"/>
    </xf>
    <xf numFmtId="0" fontId="18" fillId="2" borderId="1" xfId="3" applyNumberFormat="1" applyFont="1" applyFill="1" applyBorder="1" applyAlignment="1" applyProtection="1">
      <alignment horizontal="left" vertical="top" wrapText="1"/>
      <protection hidden="1"/>
    </xf>
    <xf numFmtId="49" fontId="29" fillId="2" borderId="1" xfId="4" applyNumberFormat="1" applyFont="1" applyFill="1" applyBorder="1" applyAlignment="1" applyProtection="1">
      <alignment horizontal="center" wrapText="1"/>
      <protection hidden="1"/>
    </xf>
    <xf numFmtId="0" fontId="30" fillId="2" borderId="1" xfId="3" applyNumberFormat="1" applyFont="1" applyFill="1" applyBorder="1" applyAlignment="1" applyProtection="1">
      <alignment horizontal="left" vertical="top" wrapText="1"/>
      <protection hidden="1"/>
    </xf>
    <xf numFmtId="3" fontId="23" fillId="2" borderId="1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 applyProtection="1">
      <alignment horizontal="center" vertical="center"/>
      <protection hidden="1"/>
    </xf>
    <xf numFmtId="167" fontId="31" fillId="2" borderId="1" xfId="5" applyNumberFormat="1" applyFont="1" applyFill="1" applyBorder="1" applyAlignment="1" applyProtection="1">
      <alignment horizontal="left" vertical="top" wrapText="1"/>
      <protection hidden="1"/>
    </xf>
    <xf numFmtId="0" fontId="26" fillId="2" borderId="1" xfId="0" applyFont="1" applyFill="1" applyBorder="1" applyAlignment="1">
      <alignment horizontal="left" vertical="top" wrapText="1"/>
    </xf>
    <xf numFmtId="0" fontId="28" fillId="0" borderId="1" xfId="0" applyFont="1" applyFill="1" applyBorder="1" applyAlignment="1" applyProtection="1">
      <alignment horizontal="left" vertical="top" wrapText="1"/>
      <protection hidden="1"/>
    </xf>
    <xf numFmtId="0" fontId="22" fillId="2" borderId="1" xfId="0" applyNumberFormat="1" applyFont="1" applyFill="1" applyBorder="1" applyAlignment="1">
      <alignment horizontal="left" vertical="top" wrapText="1"/>
    </xf>
    <xf numFmtId="3" fontId="20" fillId="2" borderId="0" xfId="0" applyNumberFormat="1" applyFont="1" applyFill="1" applyBorder="1"/>
    <xf numFmtId="0" fontId="22" fillId="2" borderId="1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>
      <alignment horizontal="left" vertical="top" wrapText="1"/>
    </xf>
    <xf numFmtId="0" fontId="22" fillId="2" borderId="1" xfId="0" applyNumberFormat="1" applyFont="1" applyFill="1" applyBorder="1" applyAlignment="1" applyProtection="1">
      <alignment horizontal="left" vertical="top" wrapText="1"/>
      <protection hidden="1"/>
    </xf>
    <xf numFmtId="0" fontId="22" fillId="0" borderId="1" xfId="0" applyNumberFormat="1" applyFont="1" applyFill="1" applyBorder="1" applyAlignment="1">
      <alignment horizontal="left" vertical="top" wrapText="1"/>
    </xf>
    <xf numFmtId="49" fontId="22" fillId="2" borderId="1" xfId="5" applyNumberFormat="1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>
      <alignment horizontal="left" vertical="top" wrapText="1"/>
    </xf>
    <xf numFmtId="3" fontId="28" fillId="2" borderId="1" xfId="0" applyNumberFormat="1" applyFont="1" applyFill="1" applyBorder="1" applyAlignment="1">
      <alignment horizontal="left" vertical="top" wrapText="1"/>
    </xf>
    <xf numFmtId="3" fontId="22" fillId="2" borderId="2" xfId="0" applyNumberFormat="1" applyFont="1" applyFill="1" applyBorder="1" applyAlignment="1">
      <alignment horizontal="left" vertical="top" wrapText="1"/>
    </xf>
    <xf numFmtId="0" fontId="22" fillId="0" borderId="1" xfId="3" applyNumberFormat="1" applyFont="1" applyFill="1" applyBorder="1" applyAlignment="1" applyProtection="1">
      <alignment horizontal="left" vertical="top" wrapText="1"/>
      <protection hidden="1"/>
    </xf>
    <xf numFmtId="3" fontId="22" fillId="0" borderId="1" xfId="0" applyNumberFormat="1" applyFont="1" applyFill="1" applyBorder="1" applyAlignment="1">
      <alignment wrapText="1"/>
    </xf>
    <xf numFmtId="3" fontId="22" fillId="0" borderId="1" xfId="0" applyNumberFormat="1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>
      <alignment horizontal="right" wrapText="1"/>
    </xf>
    <xf numFmtId="3" fontId="22" fillId="0" borderId="1" xfId="3" applyNumberFormat="1" applyFont="1" applyFill="1" applyBorder="1" applyAlignment="1" applyProtection="1">
      <alignment wrapText="1"/>
      <protection hidden="1"/>
    </xf>
    <xf numFmtId="3" fontId="23" fillId="0" borderId="1" xfId="3" applyNumberFormat="1" applyFont="1" applyFill="1" applyBorder="1" applyAlignment="1" applyProtection="1">
      <alignment wrapText="1"/>
      <protection hidden="1"/>
    </xf>
    <xf numFmtId="0" fontId="22" fillId="0" borderId="1" xfId="0" applyNumberFormat="1" applyFont="1" applyFill="1" applyBorder="1" applyAlignment="1" applyProtection="1">
      <alignment horizontal="left" vertical="top" wrapText="1"/>
      <protection hidden="1"/>
    </xf>
    <xf numFmtId="0" fontId="21" fillId="0" borderId="0" xfId="0" applyFont="1" applyFill="1"/>
    <xf numFmtId="3" fontId="19" fillId="0" borderId="1" xfId="0" applyNumberFormat="1" applyFont="1" applyFill="1" applyBorder="1" applyAlignment="1"/>
    <xf numFmtId="3" fontId="23" fillId="0" borderId="1" xfId="0" applyNumberFormat="1" applyFont="1" applyFill="1" applyBorder="1" applyAlignment="1"/>
    <xf numFmtId="3" fontId="22" fillId="0" borderId="1" xfId="0" applyNumberFormat="1" applyFont="1" applyFill="1" applyBorder="1" applyAlignment="1"/>
    <xf numFmtId="3" fontId="19" fillId="0" borderId="1" xfId="0" applyNumberFormat="1" applyFont="1" applyFill="1" applyBorder="1" applyAlignment="1" applyProtection="1"/>
    <xf numFmtId="3" fontId="23" fillId="0" borderId="1" xfId="0" applyNumberFormat="1" applyFont="1" applyFill="1" applyBorder="1" applyAlignment="1" applyProtection="1"/>
    <xf numFmtId="3" fontId="22" fillId="0" borderId="1" xfId="0" applyNumberFormat="1" applyFont="1" applyFill="1" applyBorder="1" applyAlignment="1" applyProtection="1">
      <alignment wrapText="1"/>
      <protection hidden="1"/>
    </xf>
    <xf numFmtId="0" fontId="22" fillId="0" borderId="1" xfId="0" applyNumberFormat="1" applyFont="1" applyFill="1" applyBorder="1" applyAlignment="1"/>
    <xf numFmtId="0" fontId="22" fillId="0" borderId="1" xfId="0" applyFont="1" applyFill="1" applyBorder="1" applyAlignment="1"/>
    <xf numFmtId="3" fontId="19" fillId="0" borderId="1" xfId="0" applyNumberFormat="1" applyFont="1" applyFill="1" applyBorder="1" applyAlignment="1" applyProtection="1">
      <alignment wrapText="1"/>
      <protection hidden="1"/>
    </xf>
    <xf numFmtId="3" fontId="23" fillId="0" borderId="1" xfId="0" applyNumberFormat="1" applyFont="1" applyFill="1" applyBorder="1" applyAlignment="1" applyProtection="1">
      <alignment wrapText="1"/>
      <protection hidden="1"/>
    </xf>
    <xf numFmtId="3" fontId="23" fillId="0" borderId="1" xfId="0" applyNumberFormat="1" applyFont="1" applyFill="1" applyBorder="1" applyAlignment="1">
      <alignment wrapText="1"/>
    </xf>
    <xf numFmtId="3" fontId="22" fillId="0" borderId="1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 applyProtection="1">
      <protection hidden="1"/>
    </xf>
    <xf numFmtId="3" fontId="22" fillId="0" borderId="1" xfId="6" applyNumberFormat="1" applyFont="1" applyFill="1" applyBorder="1" applyAlignment="1" applyProtection="1">
      <alignment wrapText="1"/>
      <protection hidden="1"/>
    </xf>
    <xf numFmtId="3" fontId="22" fillId="0" borderId="1" xfId="6" applyNumberFormat="1" applyFont="1" applyFill="1" applyBorder="1" applyAlignment="1"/>
    <xf numFmtId="3" fontId="19" fillId="0" borderId="1" xfId="5" applyNumberFormat="1" applyFont="1" applyFill="1" applyBorder="1" applyAlignment="1" applyProtection="1">
      <alignment wrapText="1"/>
      <protection hidden="1"/>
    </xf>
    <xf numFmtId="3" fontId="23" fillId="0" borderId="1" xfId="5" applyNumberFormat="1" applyFont="1" applyFill="1" applyBorder="1" applyAlignment="1" applyProtection="1">
      <alignment wrapText="1"/>
      <protection hidden="1"/>
    </xf>
    <xf numFmtId="3" fontId="19" fillId="0" borderId="1" xfId="3" applyNumberFormat="1" applyFont="1" applyFill="1" applyBorder="1" applyAlignment="1" applyProtection="1">
      <alignment wrapText="1"/>
      <protection hidden="1"/>
    </xf>
    <xf numFmtId="3" fontId="19" fillId="0" borderId="1" xfId="3" applyNumberFormat="1" applyFont="1" applyFill="1" applyBorder="1" applyAlignment="1" applyProtection="1"/>
    <xf numFmtId="3" fontId="19" fillId="0" borderId="1" xfId="6" applyNumberFormat="1" applyFont="1" applyFill="1" applyBorder="1" applyAlignment="1"/>
    <xf numFmtId="3" fontId="28" fillId="0" borderId="1" xfId="0" applyNumberFormat="1" applyFont="1" applyFill="1" applyBorder="1" applyAlignment="1"/>
    <xf numFmtId="0" fontId="28" fillId="0" borderId="1" xfId="0" applyFont="1" applyFill="1" applyBorder="1" applyAlignment="1"/>
    <xf numFmtId="3" fontId="21" fillId="0" borderId="0" xfId="0" applyNumberFormat="1" applyFont="1" applyFill="1" applyBorder="1"/>
    <xf numFmtId="3" fontId="21" fillId="0" borderId="0" xfId="0" applyNumberFormat="1" applyFont="1" applyFill="1"/>
    <xf numFmtId="3" fontId="19" fillId="0" borderId="1" xfId="0" applyNumberFormat="1" applyFont="1" applyFill="1" applyBorder="1" applyAlignment="1">
      <alignment horizontal="right"/>
    </xf>
    <xf numFmtId="3" fontId="27" fillId="2" borderId="1" xfId="0" applyNumberFormat="1" applyFont="1" applyFill="1" applyBorder="1" applyAlignment="1">
      <alignment horizontal="right"/>
    </xf>
    <xf numFmtId="3" fontId="28" fillId="2" borderId="1" xfId="0" applyNumberFormat="1" applyFont="1" applyFill="1" applyBorder="1" applyAlignment="1">
      <alignment horizontal="right"/>
    </xf>
    <xf numFmtId="0" fontId="26" fillId="0" borderId="1" xfId="5" applyNumberFormat="1" applyFont="1" applyFill="1" applyBorder="1" applyAlignment="1" applyProtection="1">
      <alignment horizontal="left" vertical="top" wrapText="1"/>
      <protection hidden="1"/>
    </xf>
    <xf numFmtId="0" fontId="26" fillId="0" borderId="1" xfId="0" applyFont="1" applyFill="1" applyBorder="1" applyAlignment="1">
      <alignment horizontal="left" vertical="top" wrapText="1"/>
    </xf>
    <xf numFmtId="0" fontId="30" fillId="2" borderId="1" xfId="5" applyNumberFormat="1" applyFont="1" applyFill="1" applyBorder="1" applyAlignment="1" applyProtection="1">
      <alignment horizontal="left" vertical="top" wrapText="1"/>
      <protection hidden="1"/>
    </xf>
    <xf numFmtId="0" fontId="30" fillId="2" borderId="1" xfId="0" applyNumberFormat="1" applyFont="1" applyFill="1" applyBorder="1" applyAlignment="1" applyProtection="1">
      <alignment horizontal="left" vertical="top" wrapText="1"/>
      <protection hidden="1"/>
    </xf>
    <xf numFmtId="0" fontId="30" fillId="0" borderId="1" xfId="3" applyNumberFormat="1" applyFont="1" applyFill="1" applyBorder="1" applyAlignment="1" applyProtection="1">
      <alignment horizontal="left" vertical="top" wrapText="1"/>
      <protection hidden="1"/>
    </xf>
    <xf numFmtId="0" fontId="30" fillId="2" borderId="1" xfId="0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 applyProtection="1">
      <alignment horizontal="left" vertical="top" wrapText="1"/>
      <protection hidden="1"/>
    </xf>
    <xf numFmtId="3" fontId="19" fillId="2" borderId="1" xfId="0" applyNumberFormat="1" applyFont="1" applyFill="1" applyBorder="1" applyAlignment="1" applyProtection="1">
      <alignment horizontal="left" vertical="top" wrapText="1"/>
      <protection hidden="1"/>
    </xf>
    <xf numFmtId="3" fontId="22" fillId="2" borderId="1" xfId="6" applyNumberFormat="1" applyFont="1" applyFill="1" applyBorder="1" applyAlignment="1" applyProtection="1">
      <alignment horizontal="left" vertical="top" wrapText="1"/>
      <protection hidden="1"/>
    </xf>
    <xf numFmtId="3" fontId="22" fillId="2" borderId="3" xfId="0" applyNumberFormat="1" applyFont="1" applyFill="1" applyBorder="1" applyAlignment="1" applyProtection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3" fontId="19" fillId="2" borderId="1" xfId="5" applyNumberFormat="1" applyFont="1" applyFill="1" applyBorder="1" applyAlignment="1" applyProtection="1">
      <alignment horizontal="left" vertical="top" wrapText="1"/>
      <protection hidden="1"/>
    </xf>
    <xf numFmtId="3" fontId="22" fillId="2" borderId="1" xfId="3" applyNumberFormat="1" applyFont="1" applyFill="1" applyBorder="1" applyAlignment="1" applyProtection="1">
      <alignment horizontal="left" vertical="top" wrapText="1"/>
      <protection hidden="1"/>
    </xf>
    <xf numFmtId="3" fontId="22" fillId="2" borderId="1" xfId="5" applyNumberFormat="1" applyFont="1" applyFill="1" applyBorder="1" applyAlignment="1" applyProtection="1">
      <alignment horizontal="left" vertical="top" wrapText="1"/>
      <protection hidden="1"/>
    </xf>
    <xf numFmtId="3" fontId="19" fillId="2" borderId="1" xfId="3" applyNumberFormat="1" applyFont="1" applyFill="1" applyBorder="1" applyAlignment="1" applyProtection="1">
      <alignment horizontal="left" vertical="top" wrapText="1"/>
      <protection hidden="1"/>
    </xf>
    <xf numFmtId="49" fontId="22" fillId="0" borderId="1" xfId="3" applyNumberFormat="1" applyFont="1" applyFill="1" applyBorder="1" applyAlignment="1" applyProtection="1">
      <alignment horizontal="left" vertical="top" wrapText="1"/>
      <protection hidden="1"/>
    </xf>
    <xf numFmtId="0" fontId="28" fillId="0" borderId="1" xfId="0" applyFont="1" applyFill="1" applyBorder="1" applyAlignment="1">
      <alignment horizontal="left" vertical="top" wrapText="1"/>
    </xf>
    <xf numFmtId="3" fontId="22" fillId="0" borderId="1" xfId="3" applyNumberFormat="1" applyFont="1" applyFill="1" applyBorder="1" applyAlignment="1" applyProtection="1">
      <alignment horizontal="left" vertical="top" wrapText="1"/>
      <protection hidden="1"/>
    </xf>
    <xf numFmtId="3" fontId="19" fillId="2" borderId="1" xfId="0" applyNumberFormat="1" applyFont="1" applyFill="1" applyBorder="1" applyAlignment="1">
      <alignment horizontal="left" vertical="top" wrapText="1"/>
    </xf>
    <xf numFmtId="3" fontId="19" fillId="2" borderId="1" xfId="0" applyNumberFormat="1" applyFont="1" applyFill="1" applyBorder="1" applyAlignment="1" applyProtection="1">
      <alignment horizontal="left" vertical="top" wrapText="1"/>
    </xf>
    <xf numFmtId="3" fontId="22" fillId="2" borderId="1" xfId="0" applyNumberFormat="1" applyFont="1" applyFill="1" applyBorder="1" applyAlignment="1" applyProtection="1">
      <alignment horizontal="left" vertical="top" wrapText="1"/>
    </xf>
    <xf numFmtId="3" fontId="22" fillId="2" borderId="1" xfId="6" applyNumberFormat="1" applyFont="1" applyFill="1" applyBorder="1" applyAlignment="1">
      <alignment horizontal="left" vertical="top" wrapText="1"/>
    </xf>
    <xf numFmtId="3" fontId="22" fillId="2" borderId="0" xfId="0" applyNumberFormat="1" applyFont="1" applyFill="1" applyBorder="1" applyAlignment="1">
      <alignment horizontal="left" vertical="top" wrapText="1"/>
    </xf>
    <xf numFmtId="3" fontId="19" fillId="2" borderId="1" xfId="3" applyNumberFormat="1" applyFont="1" applyFill="1" applyBorder="1" applyAlignment="1" applyProtection="1">
      <alignment horizontal="left" vertical="top" wrapText="1"/>
    </xf>
    <xf numFmtId="3" fontId="19" fillId="2" borderId="1" xfId="6" applyNumberFormat="1" applyFont="1" applyFill="1" applyBorder="1" applyAlignment="1">
      <alignment horizontal="left" vertical="top" wrapText="1"/>
    </xf>
    <xf numFmtId="3" fontId="22" fillId="0" borderId="1" xfId="6" applyNumberFormat="1" applyFont="1" applyFill="1" applyBorder="1" applyAlignment="1">
      <alignment vertical="center"/>
    </xf>
    <xf numFmtId="3" fontId="22" fillId="0" borderId="1" xfId="0" applyNumberFormat="1" applyFont="1" applyFill="1" applyBorder="1" applyAlignment="1">
      <alignment horizontal="right"/>
    </xf>
    <xf numFmtId="3" fontId="28" fillId="0" borderId="1" xfId="0" applyNumberFormat="1" applyFont="1" applyFill="1" applyBorder="1" applyAlignment="1">
      <alignment horizontal="right"/>
    </xf>
    <xf numFmtId="0" fontId="31" fillId="2" borderId="1" xfId="0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 applyProtection="1">
      <alignment horizontal="right"/>
    </xf>
    <xf numFmtId="3" fontId="23" fillId="0" borderId="1" xfId="0" applyNumberFormat="1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 applyProtection="1">
      <alignment horizontal="left" vertical="top" wrapText="1"/>
      <protection hidden="1"/>
    </xf>
    <xf numFmtId="0" fontId="26" fillId="2" borderId="1" xfId="3" applyNumberFormat="1" applyFont="1" applyFill="1" applyBorder="1" applyAlignment="1" applyProtection="1">
      <alignment horizontal="left" vertical="top" wrapText="1"/>
    </xf>
    <xf numFmtId="3" fontId="26" fillId="2" borderId="1" xfId="0" applyNumberFormat="1" applyFont="1" applyFill="1" applyBorder="1" applyAlignment="1">
      <alignment horizontal="left" vertical="top" wrapText="1"/>
    </xf>
    <xf numFmtId="0" fontId="26" fillId="2" borderId="1" xfId="0" applyFont="1" applyFill="1" applyBorder="1" applyAlignment="1" applyProtection="1">
      <alignment horizontal="left" vertical="top" wrapText="1"/>
      <protection hidden="1"/>
    </xf>
    <xf numFmtId="0" fontId="26" fillId="0" borderId="1" xfId="0" applyFont="1" applyFill="1" applyBorder="1" applyAlignment="1" applyProtection="1">
      <alignment horizontal="left" vertical="top" wrapText="1"/>
      <protection hidden="1"/>
    </xf>
    <xf numFmtId="0" fontId="18" fillId="2" borderId="1" xfId="0" applyFont="1" applyFill="1" applyBorder="1" applyAlignment="1">
      <alignment horizontal="left" vertical="top" wrapText="1"/>
    </xf>
    <xf numFmtId="0" fontId="26" fillId="2" borderId="1" xfId="8" applyNumberFormat="1" applyFont="1" applyFill="1" applyBorder="1" applyAlignment="1" applyProtection="1">
      <alignment horizontal="left" vertical="top" wrapText="1"/>
      <protection hidden="1"/>
    </xf>
    <xf numFmtId="0" fontId="31" fillId="2" borderId="1" xfId="0" applyFont="1" applyFill="1" applyBorder="1" applyAlignment="1" applyProtection="1">
      <alignment horizontal="left" vertical="top" wrapText="1"/>
      <protection hidden="1"/>
    </xf>
    <xf numFmtId="0" fontId="26" fillId="2" borderId="1" xfId="2" applyNumberFormat="1" applyFont="1" applyFill="1" applyBorder="1" applyAlignment="1" applyProtection="1">
      <alignment horizontal="left" vertical="top" wrapText="1"/>
      <protection hidden="1"/>
    </xf>
    <xf numFmtId="0" fontId="18" fillId="2" borderId="1" xfId="0" applyFont="1" applyFill="1" applyBorder="1" applyAlignment="1" applyProtection="1">
      <alignment horizontal="left" vertical="top" wrapText="1"/>
      <protection hidden="1"/>
    </xf>
    <xf numFmtId="0" fontId="18" fillId="2" borderId="1" xfId="5" applyNumberFormat="1" applyFont="1" applyFill="1" applyBorder="1" applyAlignment="1" applyProtection="1">
      <alignment horizontal="left" vertical="top" wrapText="1"/>
      <protection hidden="1"/>
    </xf>
    <xf numFmtId="0" fontId="31" fillId="2" borderId="1" xfId="3" applyNumberFormat="1" applyFont="1" applyFill="1" applyBorder="1" applyAlignment="1" applyProtection="1">
      <alignment horizontal="left" vertical="top" wrapText="1"/>
      <protection hidden="1"/>
    </xf>
    <xf numFmtId="0" fontId="18" fillId="2" borderId="1" xfId="7" applyNumberFormat="1" applyFont="1" applyFill="1" applyBorder="1" applyAlignment="1" applyProtection="1">
      <alignment horizontal="left" vertical="top" wrapText="1"/>
      <protection hidden="1"/>
    </xf>
    <xf numFmtId="0" fontId="31" fillId="0" borderId="1" xfId="0" applyFont="1" applyFill="1" applyBorder="1" applyAlignment="1" applyProtection="1">
      <alignment horizontal="left" vertical="top" wrapText="1"/>
      <protection hidden="1"/>
    </xf>
    <xf numFmtId="0" fontId="22" fillId="2" borderId="1" xfId="3" applyNumberFormat="1" applyFont="1" applyFill="1" applyBorder="1" applyAlignment="1" applyProtection="1">
      <alignment horizontal="left" vertical="top" wrapText="1"/>
    </xf>
    <xf numFmtId="0" fontId="28" fillId="2" borderId="1" xfId="0" applyFont="1" applyFill="1" applyBorder="1" applyAlignment="1">
      <alignment horizontal="left" vertical="top" wrapText="1"/>
    </xf>
    <xf numFmtId="0" fontId="22" fillId="2" borderId="1" xfId="3" applyFont="1" applyFill="1" applyBorder="1" applyAlignment="1">
      <alignment horizontal="left" vertical="top" wrapText="1"/>
    </xf>
    <xf numFmtId="0" fontId="22" fillId="2" borderId="3" xfId="3" applyFont="1" applyFill="1" applyBorder="1" applyAlignment="1">
      <alignment horizontal="left" vertical="top" wrapText="1"/>
    </xf>
    <xf numFmtId="0" fontId="28" fillId="2" borderId="1" xfId="0" applyNumberFormat="1" applyFont="1" applyFill="1" applyBorder="1" applyAlignment="1" applyProtection="1">
      <alignment horizontal="left" vertical="top" wrapText="1"/>
      <protection hidden="1"/>
    </xf>
    <xf numFmtId="0" fontId="22" fillId="2" borderId="1" xfId="0" applyFont="1" applyFill="1" applyBorder="1" applyAlignment="1" applyProtection="1">
      <alignment horizontal="left" vertical="top" wrapText="1"/>
    </xf>
    <xf numFmtId="0" fontId="22" fillId="2" borderId="1" xfId="0" applyNumberFormat="1" applyFont="1" applyFill="1" applyBorder="1" applyAlignment="1" applyProtection="1">
      <alignment horizontal="left" vertical="top" wrapText="1"/>
    </xf>
    <xf numFmtId="0" fontId="22" fillId="2" borderId="1" xfId="3" quotePrefix="1" applyNumberFormat="1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left" vertical="top" wrapText="1"/>
    </xf>
    <xf numFmtId="0" fontId="22" fillId="2" borderId="1" xfId="8" applyNumberFormat="1" applyFont="1" applyFill="1" applyBorder="1" applyAlignment="1" applyProtection="1">
      <alignment horizontal="left" vertical="top" wrapText="1"/>
      <protection hidden="1"/>
    </xf>
    <xf numFmtId="0" fontId="28" fillId="2" borderId="8" xfId="0" applyNumberFormat="1" applyFont="1" applyFill="1" applyBorder="1" applyAlignment="1" applyProtection="1">
      <alignment horizontal="left" vertical="top" wrapText="1"/>
      <protection hidden="1"/>
    </xf>
    <xf numFmtId="0" fontId="28" fillId="2" borderId="0" xfId="0" applyNumberFormat="1" applyFont="1" applyFill="1" applyBorder="1" applyAlignment="1" applyProtection="1">
      <alignment horizontal="left" vertical="top" wrapText="1"/>
      <protection hidden="1"/>
    </xf>
    <xf numFmtId="0" fontId="28" fillId="0" borderId="1" xfId="0" applyNumberFormat="1" applyFont="1" applyFill="1" applyBorder="1" applyAlignment="1" applyProtection="1">
      <alignment horizontal="left" vertical="top" wrapText="1"/>
    </xf>
    <xf numFmtId="0" fontId="28" fillId="2" borderId="1" xfId="0" applyFont="1" applyFill="1" applyBorder="1" applyAlignment="1" applyProtection="1">
      <alignment horizontal="left" vertical="top" wrapText="1"/>
      <protection hidden="1"/>
    </xf>
    <xf numFmtId="49" fontId="22" fillId="0" borderId="1" xfId="0" applyNumberFormat="1" applyFont="1" applyFill="1" applyBorder="1" applyAlignment="1">
      <alignment horizontal="left" vertical="top" wrapText="1"/>
    </xf>
    <xf numFmtId="0" fontId="22" fillId="2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 applyProtection="1">
      <alignment horizontal="left" vertical="top" wrapText="1"/>
      <protection hidden="1"/>
    </xf>
    <xf numFmtId="0" fontId="22" fillId="0" borderId="1" xfId="3" applyNumberFormat="1" applyFont="1" applyFill="1" applyBorder="1" applyAlignment="1" applyProtection="1">
      <alignment horizontal="left" vertical="top" wrapText="1"/>
    </xf>
    <xf numFmtId="0" fontId="19" fillId="2" borderId="1" xfId="5" applyNumberFormat="1" applyFont="1" applyFill="1" applyBorder="1" applyAlignment="1" applyProtection="1">
      <alignment horizontal="left" vertical="top" wrapText="1"/>
      <protection hidden="1"/>
    </xf>
    <xf numFmtId="0" fontId="19" fillId="0" borderId="1" xfId="3" applyNumberFormat="1" applyFont="1" applyFill="1" applyBorder="1" applyAlignment="1" applyProtection="1">
      <alignment horizontal="left" vertical="top" wrapText="1"/>
    </xf>
    <xf numFmtId="0" fontId="19" fillId="2" borderId="1" xfId="3" applyNumberFormat="1" applyFont="1" applyFill="1" applyBorder="1" applyAlignment="1" applyProtection="1">
      <alignment horizontal="left" vertical="top" wrapText="1"/>
      <protection hidden="1"/>
    </xf>
    <xf numFmtId="0" fontId="28" fillId="2" borderId="1" xfId="3" applyNumberFormat="1" applyFont="1" applyFill="1" applyBorder="1" applyAlignment="1" applyProtection="1">
      <alignment horizontal="left" vertical="top" wrapText="1"/>
      <protection hidden="1"/>
    </xf>
    <xf numFmtId="165" fontId="22" fillId="2" borderId="1" xfId="0" applyNumberFormat="1" applyFont="1" applyFill="1" applyBorder="1" applyAlignment="1" applyProtection="1">
      <alignment horizontal="left" vertical="top" wrapText="1"/>
    </xf>
    <xf numFmtId="3" fontId="22" fillId="2" borderId="1" xfId="3" applyNumberFormat="1" applyFont="1" applyFill="1" applyBorder="1" applyAlignment="1" applyProtection="1">
      <alignment horizontal="left" vertical="top" wrapText="1"/>
    </xf>
    <xf numFmtId="0" fontId="22" fillId="2" borderId="1" xfId="6" applyNumberFormat="1" applyFont="1" applyFill="1" applyBorder="1" applyAlignment="1" applyProtection="1">
      <alignment horizontal="left" vertical="top" wrapText="1"/>
      <protection hidden="1"/>
    </xf>
    <xf numFmtId="0" fontId="22" fillId="2" borderId="2" xfId="3" applyNumberFormat="1" applyFont="1" applyFill="1" applyBorder="1" applyAlignment="1" applyProtection="1">
      <alignment horizontal="left" vertical="top" wrapText="1"/>
      <protection hidden="1"/>
    </xf>
    <xf numFmtId="0" fontId="19" fillId="2" borderId="2" xfId="3" applyNumberFormat="1" applyFont="1" applyFill="1" applyBorder="1" applyAlignment="1" applyProtection="1">
      <alignment horizontal="left" vertical="top" wrapText="1"/>
      <protection hidden="1"/>
    </xf>
    <xf numFmtId="0" fontId="19" fillId="2" borderId="1" xfId="7" applyNumberFormat="1" applyFont="1" applyFill="1" applyBorder="1" applyAlignment="1" applyProtection="1">
      <alignment horizontal="left" vertical="top" wrapText="1"/>
      <protection hidden="1"/>
    </xf>
    <xf numFmtId="4" fontId="22" fillId="2" borderId="1" xfId="0" applyNumberFormat="1" applyFont="1" applyFill="1" applyBorder="1" applyAlignment="1">
      <alignment horizontal="left" vertical="top" wrapText="1"/>
    </xf>
    <xf numFmtId="168" fontId="22" fillId="2" borderId="1" xfId="5" applyNumberFormat="1" applyFont="1" applyFill="1" applyBorder="1" applyAlignment="1" applyProtection="1">
      <alignment horizontal="left" vertical="top" wrapText="1"/>
      <protection hidden="1"/>
    </xf>
    <xf numFmtId="0" fontId="22" fillId="2" borderId="1" xfId="5" applyNumberFormat="1" applyFont="1" applyFill="1" applyBorder="1" applyAlignment="1" applyProtection="1">
      <alignment horizontal="left" vertical="top" wrapText="1"/>
      <protection hidden="1"/>
    </xf>
    <xf numFmtId="166" fontId="22" fillId="2" borderId="1" xfId="2" applyNumberFormat="1" applyFont="1" applyFill="1" applyBorder="1" applyAlignment="1" applyProtection="1">
      <alignment horizontal="left" vertical="top" wrapText="1"/>
      <protection hidden="1"/>
    </xf>
    <xf numFmtId="0" fontId="28" fillId="0" borderId="1" xfId="3" applyNumberFormat="1" applyFont="1" applyFill="1" applyBorder="1" applyAlignment="1" applyProtection="1">
      <alignment horizontal="left" vertical="top" wrapText="1"/>
      <protection hidden="1"/>
    </xf>
    <xf numFmtId="4" fontId="22" fillId="0" borderId="1" xfId="0" applyNumberFormat="1" applyFont="1" applyFill="1" applyBorder="1" applyAlignment="1">
      <alignment vertical="top" wrapText="1"/>
    </xf>
    <xf numFmtId="0" fontId="18" fillId="2" borderId="1" xfId="3" applyNumberFormat="1" applyFont="1" applyFill="1" applyBorder="1" applyAlignment="1" applyProtection="1">
      <alignment horizontal="left" vertical="top" wrapText="1"/>
    </xf>
    <xf numFmtId="0" fontId="26" fillId="2" borderId="0" xfId="0" applyFont="1" applyFill="1" applyBorder="1" applyAlignment="1" applyProtection="1">
      <alignment horizontal="left" vertical="top"/>
      <protection hidden="1"/>
    </xf>
    <xf numFmtId="0" fontId="26" fillId="2" borderId="1" xfId="0" applyFont="1" applyFill="1" applyBorder="1" applyAlignment="1" applyProtection="1">
      <alignment horizontal="left" vertical="top"/>
      <protection hidden="1"/>
    </xf>
    <xf numFmtId="49" fontId="30" fillId="2" borderId="1" xfId="4" applyNumberFormat="1" applyFont="1" applyFill="1" applyBorder="1" applyAlignment="1" applyProtection="1">
      <alignment horizontal="center" wrapText="1"/>
      <protection hidden="1"/>
    </xf>
    <xf numFmtId="0" fontId="18" fillId="2" borderId="1" xfId="2" applyNumberFormat="1" applyFont="1" applyFill="1" applyBorder="1" applyAlignment="1" applyProtection="1">
      <alignment horizontal="left" vertical="top" wrapText="1"/>
      <protection hidden="1"/>
    </xf>
    <xf numFmtId="0" fontId="30" fillId="2" borderId="1" xfId="2" applyNumberFormat="1" applyFont="1" applyFill="1" applyBorder="1" applyAlignment="1" applyProtection="1">
      <alignment horizontal="left" vertical="top" wrapText="1"/>
      <protection hidden="1"/>
    </xf>
    <xf numFmtId="0" fontId="18" fillId="2" borderId="1" xfId="2" applyNumberFormat="1" applyFont="1" applyFill="1" applyBorder="1" applyAlignment="1" applyProtection="1">
      <alignment horizontal="left" vertical="top" wrapText="1"/>
    </xf>
    <xf numFmtId="0" fontId="30" fillId="2" borderId="1" xfId="0" applyFont="1" applyFill="1" applyBorder="1" applyAlignment="1" applyProtection="1">
      <alignment horizontal="left" vertical="top" wrapText="1"/>
      <protection hidden="1"/>
    </xf>
    <xf numFmtId="0" fontId="18" fillId="2" borderId="1" xfId="8" applyNumberFormat="1" applyFont="1" applyFill="1" applyBorder="1" applyAlignment="1" applyProtection="1">
      <alignment horizontal="left" vertical="top" wrapText="1"/>
      <protection hidden="1"/>
    </xf>
    <xf numFmtId="49" fontId="18" fillId="2" borderId="1" xfId="3" applyNumberFormat="1" applyFont="1" applyFill="1" applyBorder="1" applyAlignment="1" applyProtection="1"/>
    <xf numFmtId="49" fontId="18" fillId="2" borderId="1" xfId="3" applyNumberFormat="1" applyFont="1" applyFill="1" applyBorder="1" applyAlignment="1" applyProtection="1">
      <alignment wrapText="1"/>
      <protection hidden="1"/>
    </xf>
    <xf numFmtId="49" fontId="18" fillId="2" borderId="1" xfId="0" applyNumberFormat="1" applyFont="1" applyFill="1" applyBorder="1" applyAlignment="1">
      <alignment horizontal="left" vertical="top" wrapText="1"/>
    </xf>
    <xf numFmtId="49" fontId="30" fillId="2" borderId="1" xfId="3" applyNumberFormat="1" applyFont="1" applyFill="1" applyBorder="1" applyAlignment="1" applyProtection="1">
      <alignment horizontal="left" vertical="top" wrapText="1"/>
      <protection hidden="1"/>
    </xf>
    <xf numFmtId="49" fontId="26" fillId="2" borderId="1" xfId="4" applyNumberFormat="1" applyFont="1" applyFill="1" applyBorder="1" applyAlignment="1" applyProtection="1">
      <alignment horizontal="center" wrapText="1"/>
      <protection hidden="1"/>
    </xf>
    <xf numFmtId="49" fontId="26" fillId="2" borderId="1" xfId="3" applyNumberFormat="1" applyFont="1" applyFill="1" applyBorder="1" applyAlignment="1" applyProtection="1">
      <alignment wrapText="1"/>
      <protection hidden="1"/>
    </xf>
    <xf numFmtId="49" fontId="26" fillId="2" borderId="1" xfId="0" applyNumberFormat="1" applyFont="1" applyFill="1" applyBorder="1" applyAlignment="1"/>
    <xf numFmtId="49" fontId="26" fillId="2" borderId="1" xfId="0" applyNumberFormat="1" applyFont="1" applyFill="1" applyBorder="1" applyAlignment="1">
      <alignment horizontal="center" wrapText="1"/>
    </xf>
    <xf numFmtId="49" fontId="18" fillId="2" borderId="1" xfId="4" applyNumberFormat="1" applyFont="1" applyFill="1" applyBorder="1" applyAlignment="1" applyProtection="1">
      <alignment horizontal="left" wrapText="1"/>
      <protection hidden="1"/>
    </xf>
    <xf numFmtId="49" fontId="32" fillId="2" borderId="1" xfId="3" applyNumberFormat="1" applyFont="1" applyFill="1" applyBorder="1" applyAlignment="1" applyProtection="1">
      <alignment horizontal="left" vertical="top" wrapText="1"/>
      <protection hidden="1"/>
    </xf>
    <xf numFmtId="49" fontId="18" fillId="2" borderId="1" xfId="4" applyNumberFormat="1" applyFont="1" applyFill="1" applyBorder="1" applyAlignment="1" applyProtection="1">
      <alignment wrapText="1"/>
      <protection hidden="1"/>
    </xf>
    <xf numFmtId="49" fontId="26" fillId="2" borderId="1" xfId="0" applyNumberFormat="1" applyFont="1" applyFill="1" applyBorder="1" applyAlignment="1">
      <alignment horizontal="left" vertical="top" wrapText="1"/>
    </xf>
    <xf numFmtId="0" fontId="26" fillId="2" borderId="1" xfId="7" applyNumberFormat="1" applyFont="1" applyFill="1" applyBorder="1" applyAlignment="1" applyProtection="1">
      <alignment horizontal="left" vertical="top" wrapText="1"/>
      <protection hidden="1"/>
    </xf>
    <xf numFmtId="0" fontId="29" fillId="2" borderId="1" xfId="5" applyNumberFormat="1" applyFont="1" applyFill="1" applyBorder="1" applyAlignment="1" applyProtection="1">
      <alignment horizontal="left" vertical="top" wrapText="1"/>
      <protection hidden="1"/>
    </xf>
    <xf numFmtId="167" fontId="30" fillId="2" borderId="1" xfId="5" applyNumberFormat="1" applyFont="1" applyFill="1" applyBorder="1" applyAlignment="1" applyProtection="1">
      <alignment horizontal="left" vertical="top" wrapText="1"/>
      <protection hidden="1"/>
    </xf>
    <xf numFmtId="0" fontId="30" fillId="2" borderId="1" xfId="7" applyNumberFormat="1" applyFont="1" applyFill="1" applyBorder="1" applyAlignment="1" applyProtection="1">
      <alignment horizontal="left" vertical="top" wrapText="1"/>
      <protection hidden="1"/>
    </xf>
    <xf numFmtId="0" fontId="30" fillId="2" borderId="1" xfId="8" applyNumberFormat="1" applyFont="1" applyFill="1" applyBorder="1" applyAlignment="1" applyProtection="1">
      <alignment horizontal="left" vertical="top" wrapText="1"/>
      <protection hidden="1"/>
    </xf>
    <xf numFmtId="0" fontId="33" fillId="0" borderId="3" xfId="0" applyFont="1" applyBorder="1" applyAlignment="1">
      <alignment horizontal="left" vertical="top" wrapText="1"/>
    </xf>
    <xf numFmtId="3" fontId="30" fillId="2" borderId="1" xfId="0" applyNumberFormat="1" applyFont="1" applyFill="1" applyBorder="1" applyAlignment="1">
      <alignment horizontal="left" vertical="top"/>
    </xf>
    <xf numFmtId="3" fontId="21" fillId="3" borderId="0" xfId="0" applyNumberFormat="1" applyFont="1" applyFill="1"/>
    <xf numFmtId="0" fontId="22" fillId="0" borderId="1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 applyProtection="1">
      <alignment horizontal="right"/>
      <protection hidden="1"/>
    </xf>
    <xf numFmtId="3" fontId="22" fillId="0" borderId="1" xfId="0" applyNumberFormat="1" applyFont="1" applyFill="1" applyBorder="1" applyAlignment="1">
      <alignment horizontal="right" wrapText="1"/>
    </xf>
    <xf numFmtId="3" fontId="22" fillId="2" borderId="2" xfId="0" applyNumberFormat="1" applyFont="1" applyFill="1" applyBorder="1" applyAlignment="1">
      <alignment vertical="center" wrapText="1"/>
    </xf>
    <xf numFmtId="0" fontId="22" fillId="0" borderId="1" xfId="0" applyNumberFormat="1" applyFont="1" applyBorder="1" applyAlignment="1" applyProtection="1">
      <alignment horizontal="left" vertical="top" wrapText="1"/>
      <protection hidden="1"/>
    </xf>
    <xf numFmtId="0" fontId="23" fillId="2" borderId="1" xfId="0" applyFont="1" applyFill="1" applyBorder="1" applyAlignment="1"/>
    <xf numFmtId="0" fontId="19" fillId="0" borderId="1" xfId="3" applyNumberFormat="1" applyFont="1" applyFill="1" applyBorder="1" applyAlignment="1" applyProtection="1">
      <alignment horizontal="left" vertical="top" wrapText="1"/>
      <protection hidden="1"/>
    </xf>
    <xf numFmtId="3" fontId="28" fillId="2" borderId="3" xfId="0" applyNumberFormat="1" applyFont="1" applyFill="1" applyBorder="1" applyAlignment="1">
      <alignment vertical="top" wrapText="1"/>
    </xf>
    <xf numFmtId="3" fontId="28" fillId="2" borderId="1" xfId="0" applyNumberFormat="1" applyFont="1" applyFill="1" applyBorder="1" applyAlignment="1">
      <alignment vertical="top" wrapText="1"/>
    </xf>
    <xf numFmtId="0" fontId="22" fillId="2" borderId="3" xfId="0" applyFont="1" applyFill="1" applyBorder="1" applyAlignment="1">
      <alignment vertical="top" wrapText="1"/>
    </xf>
    <xf numFmtId="0" fontId="26" fillId="2" borderId="3" xfId="0" applyFont="1" applyFill="1" applyBorder="1" applyAlignment="1" applyProtection="1">
      <alignment vertical="top" wrapText="1"/>
      <protection hidden="1"/>
    </xf>
    <xf numFmtId="0" fontId="26" fillId="2" borderId="2" xfId="0" applyFont="1" applyFill="1" applyBorder="1" applyAlignment="1" applyProtection="1">
      <alignment horizontal="center" vertical="top" wrapText="1"/>
      <protection hidden="1"/>
    </xf>
    <xf numFmtId="3" fontId="22" fillId="0" borderId="1" xfId="0" applyNumberFormat="1" applyFont="1" applyFill="1" applyBorder="1" applyAlignment="1" applyProtection="1">
      <alignment horizontal="right"/>
    </xf>
    <xf numFmtId="0" fontId="21" fillId="0" borderId="1" xfId="0" applyFont="1" applyFill="1" applyBorder="1" applyAlignment="1">
      <alignment horizontal="left" vertical="top" wrapText="1"/>
    </xf>
    <xf numFmtId="0" fontId="22" fillId="0" borderId="1" xfId="0" applyNumberFormat="1" applyFont="1" applyFill="1" applyBorder="1" applyAlignment="1" applyProtection="1">
      <alignment horizontal="left" vertical="top" wrapText="1"/>
    </xf>
    <xf numFmtId="0" fontId="35" fillId="0" borderId="1" xfId="0" applyFont="1" applyFill="1" applyBorder="1" applyAlignment="1">
      <alignment horizontal="left" vertical="top" wrapText="1"/>
    </xf>
    <xf numFmtId="3" fontId="22" fillId="2" borderId="1" xfId="6" applyNumberFormat="1" applyFont="1" applyFill="1" applyBorder="1" applyAlignment="1">
      <alignment horizontal="right"/>
    </xf>
    <xf numFmtId="49" fontId="18" fillId="0" borderId="1" xfId="4" applyNumberFormat="1" applyFont="1" applyFill="1" applyBorder="1" applyAlignment="1" applyProtection="1">
      <alignment horizontal="center" wrapText="1"/>
      <protection hidden="1"/>
    </xf>
    <xf numFmtId="0" fontId="23" fillId="0" borderId="1" xfId="0" applyNumberFormat="1" applyFont="1" applyFill="1" applyBorder="1" applyAlignment="1">
      <alignment horizontal="left" vertical="top" wrapText="1"/>
    </xf>
    <xf numFmtId="3" fontId="36" fillId="0" borderId="1" xfId="0" applyNumberFormat="1" applyFont="1" applyFill="1" applyBorder="1" applyAlignment="1">
      <alignment horizontal="right"/>
    </xf>
    <xf numFmtId="3" fontId="27" fillId="0" borderId="1" xfId="0" applyNumberFormat="1" applyFont="1" applyFill="1" applyBorder="1" applyAlignment="1">
      <alignment horizontal="right"/>
    </xf>
    <xf numFmtId="0" fontId="22" fillId="2" borderId="1" xfId="7" applyNumberFormat="1" applyFont="1" applyFill="1" applyBorder="1" applyAlignment="1" applyProtection="1">
      <alignment horizontal="left" vertical="top" wrapText="1"/>
      <protection hidden="1"/>
    </xf>
    <xf numFmtId="0" fontId="26" fillId="2" borderId="2" xfId="5" applyNumberFormat="1" applyFont="1" applyFill="1" applyBorder="1" applyAlignment="1" applyProtection="1">
      <alignment vertical="top" wrapText="1"/>
      <protection hidden="1"/>
    </xf>
    <xf numFmtId="0" fontId="26" fillId="2" borderId="3" xfId="5" applyNumberFormat="1" applyFont="1" applyFill="1" applyBorder="1" applyAlignment="1" applyProtection="1">
      <alignment vertical="top" wrapText="1"/>
      <protection hidden="1"/>
    </xf>
    <xf numFmtId="3" fontId="38" fillId="0" borderId="1" xfId="0" applyNumberFormat="1" applyFont="1" applyFill="1" applyBorder="1" applyAlignment="1"/>
    <xf numFmtId="3" fontId="37" fillId="0" borderId="1" xfId="0" applyNumberFormat="1" applyFont="1" applyFill="1" applyBorder="1" applyAlignment="1"/>
    <xf numFmtId="49" fontId="25" fillId="0" borderId="1" xfId="4" applyNumberFormat="1" applyFont="1" applyFill="1" applyBorder="1" applyAlignment="1" applyProtection="1">
      <alignment horizontal="center" wrapText="1"/>
      <protection hidden="1"/>
    </xf>
    <xf numFmtId="3" fontId="28" fillId="0" borderId="1" xfId="0" applyNumberFormat="1" applyFont="1" applyFill="1" applyBorder="1" applyAlignment="1"/>
    <xf numFmtId="3" fontId="22" fillId="0" borderId="1" xfId="0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wrapText="1"/>
    </xf>
    <xf numFmtId="3" fontId="23" fillId="0" borderId="1" xfId="0" applyNumberFormat="1" applyFont="1" applyFill="1" applyBorder="1" applyAlignment="1"/>
    <xf numFmtId="0" fontId="26" fillId="0" borderId="1" xfId="5" applyNumberFormat="1" applyFont="1" applyFill="1" applyBorder="1" applyAlignment="1" applyProtection="1">
      <alignment horizontal="left" vertical="top" wrapText="1"/>
      <protection hidden="1"/>
    </xf>
    <xf numFmtId="0" fontId="21" fillId="0" borderId="0" xfId="0" applyFont="1" applyFill="1"/>
    <xf numFmtId="3" fontId="22" fillId="0" borderId="1" xfId="0" applyNumberFormat="1" applyFont="1" applyFill="1" applyBorder="1" applyAlignment="1"/>
    <xf numFmtId="3" fontId="21" fillId="0" borderId="0" xfId="0" applyNumberFormat="1" applyFont="1" applyFill="1" applyBorder="1"/>
    <xf numFmtId="0" fontId="26" fillId="0" borderId="1" xfId="0" applyFont="1" applyFill="1" applyBorder="1" applyAlignment="1" applyProtection="1">
      <alignment horizontal="left" vertical="top" wrapText="1"/>
      <protection hidden="1"/>
    </xf>
    <xf numFmtId="49" fontId="18" fillId="0" borderId="1" xfId="4" applyNumberFormat="1" applyFont="1" applyFill="1" applyBorder="1" applyAlignment="1" applyProtection="1">
      <alignment horizontal="center" wrapText="1"/>
      <protection hidden="1"/>
    </xf>
    <xf numFmtId="0" fontId="18" fillId="0" borderId="1" xfId="5" applyNumberFormat="1" applyFont="1" applyFill="1" applyBorder="1" applyAlignment="1" applyProtection="1">
      <alignment horizontal="left" vertical="top" wrapText="1"/>
      <protection hidden="1"/>
    </xf>
    <xf numFmtId="0" fontId="18" fillId="0" borderId="1" xfId="3" applyNumberFormat="1" applyFont="1" applyFill="1" applyBorder="1" applyAlignment="1" applyProtection="1">
      <alignment horizontal="left" vertical="top" wrapText="1"/>
      <protection hidden="1"/>
    </xf>
    <xf numFmtId="49" fontId="24" fillId="0" borderId="0" xfId="0" applyNumberFormat="1" applyFont="1" applyFill="1"/>
    <xf numFmtId="0" fontId="18" fillId="0" borderId="0" xfId="0" applyFont="1" applyFill="1" applyAlignment="1">
      <alignment horizontal="left" vertical="top"/>
    </xf>
    <xf numFmtId="0" fontId="21" fillId="0" borderId="0" xfId="0" applyFont="1" applyFill="1" applyBorder="1"/>
    <xf numFmtId="0" fontId="21" fillId="0" borderId="0" xfId="0" applyFont="1" applyFill="1" applyAlignment="1">
      <alignment horizontal="right" wrapText="1"/>
    </xf>
    <xf numFmtId="0" fontId="26" fillId="0" borderId="0" xfId="0" applyFont="1" applyFill="1" applyAlignment="1">
      <alignment vertical="top"/>
    </xf>
    <xf numFmtId="0" fontId="21" fillId="0" borderId="0" xfId="0" applyFont="1" applyFill="1" applyAlignment="1">
      <alignment horizontal="right" vertical="top"/>
    </xf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3" fontId="22" fillId="0" borderId="1" xfId="0" applyNumberFormat="1" applyFont="1" applyFill="1" applyBorder="1" applyAlignment="1" applyProtection="1"/>
    <xf numFmtId="0" fontId="18" fillId="0" borderId="1" xfId="3" applyNumberFormat="1" applyFont="1" applyFill="1" applyBorder="1" applyAlignment="1" applyProtection="1">
      <alignment horizontal="left" vertical="top" wrapText="1"/>
    </xf>
    <xf numFmtId="0" fontId="26" fillId="0" borderId="1" xfId="3" applyNumberFormat="1" applyFont="1" applyFill="1" applyBorder="1" applyAlignment="1" applyProtection="1">
      <alignment horizontal="left" vertical="top" wrapText="1"/>
    </xf>
    <xf numFmtId="49" fontId="30" fillId="0" borderId="1" xfId="4" applyNumberFormat="1" applyFont="1" applyFill="1" applyBorder="1" applyAlignment="1" applyProtection="1">
      <alignment horizontal="center" wrapText="1"/>
      <protection hidden="1"/>
    </xf>
    <xf numFmtId="0" fontId="20" fillId="0" borderId="0" xfId="0" applyFont="1" applyFill="1"/>
    <xf numFmtId="49" fontId="29" fillId="0" borderId="1" xfId="4" applyNumberFormat="1" applyFont="1" applyFill="1" applyBorder="1" applyAlignment="1" applyProtection="1">
      <alignment horizontal="center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0" fillId="0" borderId="1" xfId="2" applyNumberFormat="1" applyFont="1" applyFill="1" applyBorder="1" applyAlignment="1" applyProtection="1">
      <alignment horizontal="left" vertical="top" wrapText="1"/>
      <protection hidden="1"/>
    </xf>
    <xf numFmtId="0" fontId="26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</xf>
    <xf numFmtId="0" fontId="26" fillId="0" borderId="1" xfId="0" applyNumberFormat="1" applyFont="1" applyFill="1" applyBorder="1" applyAlignment="1" applyProtection="1">
      <alignment horizontal="left" vertical="top" wrapText="1"/>
      <protection hidden="1"/>
    </xf>
    <xf numFmtId="0" fontId="18" fillId="0" borderId="1" xfId="7" applyNumberFormat="1" applyFont="1" applyFill="1" applyBorder="1" applyAlignment="1" applyProtection="1">
      <alignment horizontal="left" vertical="top" wrapText="1"/>
      <protection hidden="1"/>
    </xf>
    <xf numFmtId="0" fontId="30" fillId="0" borderId="1" xfId="0" applyFont="1" applyFill="1" applyBorder="1" applyAlignment="1" applyProtection="1">
      <alignment horizontal="left" vertical="top" wrapText="1"/>
      <protection hidden="1"/>
    </xf>
    <xf numFmtId="0" fontId="30" fillId="0" borderId="1" xfId="5" applyNumberFormat="1" applyFont="1" applyFill="1" applyBorder="1" applyAlignment="1" applyProtection="1">
      <alignment horizontal="left" vertical="top" wrapText="1"/>
      <protection hidden="1"/>
    </xf>
    <xf numFmtId="0" fontId="31" fillId="0" borderId="1" xfId="3" applyNumberFormat="1" applyFont="1" applyFill="1" applyBorder="1" applyAlignment="1" applyProtection="1">
      <alignment horizontal="left" vertical="top" wrapText="1"/>
      <protection hidden="1"/>
    </xf>
    <xf numFmtId="49" fontId="18" fillId="0" borderId="1" xfId="3" applyNumberFormat="1" applyFont="1" applyFill="1" applyBorder="1" applyAlignment="1" applyProtection="1"/>
    <xf numFmtId="49" fontId="18" fillId="0" borderId="1" xfId="3" applyNumberFormat="1" applyFont="1" applyFill="1" applyBorder="1" applyAlignment="1" applyProtection="1">
      <alignment wrapText="1"/>
      <protection hidden="1"/>
    </xf>
    <xf numFmtId="167" fontId="31" fillId="0" borderId="1" xfId="5" applyNumberFormat="1" applyFont="1" applyFill="1" applyBorder="1" applyAlignment="1" applyProtection="1">
      <alignment horizontal="left" vertical="top" wrapText="1"/>
      <protection hidden="1"/>
    </xf>
    <xf numFmtId="49" fontId="18" fillId="0" borderId="1" xfId="0" applyNumberFormat="1" applyFont="1" applyFill="1" applyBorder="1" applyAlignment="1">
      <alignment horizontal="left" vertical="top" wrapText="1"/>
    </xf>
    <xf numFmtId="49" fontId="30" fillId="0" borderId="1" xfId="3" applyNumberFormat="1" applyFont="1" applyFill="1" applyBorder="1" applyAlignment="1" applyProtection="1">
      <alignment horizontal="left" vertical="top" wrapText="1"/>
      <protection hidden="1"/>
    </xf>
    <xf numFmtId="0" fontId="22" fillId="0" borderId="1" xfId="3" applyNumberFormat="1" applyFont="1" applyFill="1" applyBorder="1" applyAlignment="1" applyProtection="1">
      <alignment wrapText="1"/>
      <protection hidden="1"/>
    </xf>
    <xf numFmtId="49" fontId="26" fillId="0" borderId="1" xfId="4" applyNumberFormat="1" applyFont="1" applyFill="1" applyBorder="1" applyAlignment="1" applyProtection="1">
      <alignment horizontal="center" wrapText="1"/>
      <protection hidden="1"/>
    </xf>
    <xf numFmtId="49" fontId="26" fillId="0" borderId="1" xfId="0" applyNumberFormat="1" applyFont="1" applyFill="1" applyBorder="1" applyAlignment="1"/>
    <xf numFmtId="49" fontId="26" fillId="0" borderId="1" xfId="0" applyNumberFormat="1" applyFont="1" applyFill="1" applyBorder="1" applyAlignment="1">
      <alignment horizontal="center" wrapText="1"/>
    </xf>
    <xf numFmtId="0" fontId="18" fillId="0" borderId="1" xfId="0" applyFont="1" applyFill="1" applyBorder="1" applyAlignment="1" applyProtection="1">
      <alignment horizontal="left" vertical="top" wrapText="1"/>
      <protection hidden="1"/>
    </xf>
    <xf numFmtId="3" fontId="23" fillId="0" borderId="1" xfId="0" applyNumberFormat="1" applyFont="1" applyFill="1" applyBorder="1" applyAlignment="1">
      <alignment horizontal="right"/>
    </xf>
    <xf numFmtId="49" fontId="18" fillId="0" borderId="1" xfId="4" applyNumberFormat="1" applyFont="1" applyFill="1" applyBorder="1" applyAlignment="1" applyProtection="1">
      <alignment wrapText="1"/>
      <protection hidden="1"/>
    </xf>
    <xf numFmtId="49" fontId="26" fillId="0" borderId="1" xfId="0" applyNumberFormat="1" applyFont="1" applyFill="1" applyBorder="1" applyAlignment="1">
      <alignment horizontal="left" vertical="top" wrapText="1"/>
    </xf>
    <xf numFmtId="0" fontId="26" fillId="0" borderId="1" xfId="7" applyNumberFormat="1" applyFont="1" applyFill="1" applyBorder="1" applyAlignment="1" applyProtection="1">
      <alignment horizontal="left" vertical="top" wrapText="1"/>
      <protection hidden="1"/>
    </xf>
    <xf numFmtId="0" fontId="30" fillId="0" borderId="1" xfId="7" applyNumberFormat="1" applyFont="1" applyFill="1" applyBorder="1" applyAlignment="1" applyProtection="1">
      <alignment horizontal="left" vertical="top" wrapText="1"/>
      <protection hidden="1"/>
    </xf>
    <xf numFmtId="0" fontId="30" fillId="0" borderId="1" xfId="8" applyNumberFormat="1" applyFont="1" applyFill="1" applyBorder="1" applyAlignment="1" applyProtection="1">
      <alignment horizontal="left" vertical="top" wrapText="1"/>
      <protection hidden="1"/>
    </xf>
    <xf numFmtId="3" fontId="26" fillId="0" borderId="1" xfId="0" applyNumberFormat="1" applyFont="1" applyFill="1" applyBorder="1" applyAlignment="1">
      <alignment horizontal="left" vertical="top"/>
    </xf>
    <xf numFmtId="0" fontId="30" fillId="0" borderId="1" xfId="9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/>
    </xf>
    <xf numFmtId="49" fontId="24" fillId="0" borderId="0" xfId="4" applyNumberFormat="1" applyFont="1" applyFill="1" applyBorder="1" applyAlignment="1" applyProtection="1">
      <alignment horizontal="center" wrapText="1"/>
      <protection hidden="1"/>
    </xf>
    <xf numFmtId="0" fontId="26" fillId="0" borderId="0" xfId="0" applyFont="1" applyFill="1" applyBorder="1" applyAlignment="1" applyProtection="1">
      <alignment vertical="top" wrapText="1"/>
      <protection hidden="1"/>
    </xf>
    <xf numFmtId="0" fontId="21" fillId="0" borderId="0" xfId="0" applyFont="1" applyFill="1" applyAlignment="1">
      <alignment vertical="top"/>
    </xf>
    <xf numFmtId="3" fontId="21" fillId="0" borderId="0" xfId="0" applyNumberFormat="1" applyFont="1" applyFill="1" applyAlignment="1">
      <alignment vertical="top"/>
    </xf>
    <xf numFmtId="3" fontId="18" fillId="0" borderId="1" xfId="0" applyNumberFormat="1" applyFont="1" applyFill="1" applyBorder="1" applyAlignment="1">
      <alignment horizontal="right" vertical="top"/>
    </xf>
    <xf numFmtId="165" fontId="26" fillId="0" borderId="1" xfId="1" applyNumberFormat="1" applyFont="1" applyFill="1" applyBorder="1" applyAlignment="1" applyProtection="1">
      <alignment horizontal="left" vertical="top" wrapText="1"/>
      <protection hidden="1"/>
    </xf>
    <xf numFmtId="0" fontId="26" fillId="0" borderId="1" xfId="3" applyFont="1" applyFill="1" applyBorder="1" applyAlignment="1">
      <alignment horizontal="left" vertical="top" wrapText="1"/>
    </xf>
    <xf numFmtId="3" fontId="26" fillId="0" borderId="1" xfId="3" applyNumberFormat="1" applyFont="1" applyFill="1" applyBorder="1" applyAlignment="1" applyProtection="1">
      <alignment horizontal="left" vertical="top" wrapText="1"/>
      <protection hidden="1"/>
    </xf>
    <xf numFmtId="0" fontId="26" fillId="0" borderId="1" xfId="0" applyFont="1" applyFill="1" applyBorder="1" applyAlignment="1" applyProtection="1">
      <alignment horizontal="left" vertical="top" wrapText="1"/>
    </xf>
    <xf numFmtId="0" fontId="26" fillId="0" borderId="1" xfId="0" applyNumberFormat="1" applyFont="1" applyFill="1" applyBorder="1" applyAlignment="1">
      <alignment horizontal="left" vertical="top" wrapText="1"/>
    </xf>
    <xf numFmtId="0" fontId="26" fillId="0" borderId="1" xfId="0" applyNumberFormat="1" applyFont="1" applyFill="1" applyBorder="1" applyAlignment="1" applyProtection="1">
      <alignment horizontal="left" vertical="top" wrapText="1"/>
    </xf>
    <xf numFmtId="3" fontId="26" fillId="0" borderId="1" xfId="0" applyNumberFormat="1" applyFont="1" applyFill="1" applyBorder="1" applyAlignment="1" applyProtection="1">
      <alignment horizontal="left" vertical="top" wrapText="1"/>
    </xf>
    <xf numFmtId="3" fontId="26" fillId="0" borderId="1" xfId="0" applyNumberFormat="1" applyFont="1" applyFill="1" applyBorder="1" applyAlignment="1" applyProtection="1">
      <alignment horizontal="left" vertical="top" wrapText="1"/>
      <protection hidden="1"/>
    </xf>
    <xf numFmtId="165" fontId="26" fillId="0" borderId="1" xfId="0" applyNumberFormat="1" applyFont="1" applyFill="1" applyBorder="1" applyAlignment="1" applyProtection="1">
      <alignment horizontal="left" vertical="top" wrapText="1"/>
    </xf>
    <xf numFmtId="3" fontId="26" fillId="0" borderId="1" xfId="3" applyNumberFormat="1" applyFont="1" applyFill="1" applyBorder="1" applyAlignment="1" applyProtection="1">
      <alignment horizontal="left" vertical="top" wrapText="1"/>
    </xf>
    <xf numFmtId="3" fontId="31" fillId="0" borderId="1" xfId="0" applyNumberFormat="1" applyFont="1" applyFill="1" applyBorder="1" applyAlignment="1">
      <alignment vertical="top" wrapText="1"/>
    </xf>
    <xf numFmtId="49" fontId="26" fillId="0" borderId="1" xfId="5" applyNumberFormat="1" applyFont="1" applyFill="1" applyBorder="1" applyAlignment="1">
      <alignment horizontal="left" vertical="top" wrapText="1"/>
    </xf>
    <xf numFmtId="0" fontId="26" fillId="0" borderId="0" xfId="3" applyNumberFormat="1" applyFont="1" applyFill="1" applyBorder="1" applyAlignment="1" applyProtection="1">
      <alignment vertical="top" wrapText="1"/>
      <protection hidden="1"/>
    </xf>
    <xf numFmtId="3" fontId="26" fillId="0" borderId="1" xfId="0" applyNumberFormat="1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26" fillId="0" borderId="1" xfId="3" applyNumberFormat="1" applyFont="1" applyFill="1" applyBorder="1" applyAlignment="1" applyProtection="1">
      <alignment vertical="top" wrapText="1"/>
      <protection hidden="1"/>
    </xf>
    <xf numFmtId="3" fontId="26" fillId="5" borderId="1" xfId="0" applyNumberFormat="1" applyFont="1" applyFill="1" applyBorder="1" applyAlignment="1">
      <alignment horizontal="left" vertical="top" wrapText="1"/>
    </xf>
    <xf numFmtId="0" fontId="37" fillId="0" borderId="0" xfId="0" applyNumberFormat="1" applyFont="1" applyFill="1" applyAlignment="1">
      <alignment horizontal="right"/>
    </xf>
    <xf numFmtId="0" fontId="37" fillId="0" borderId="0" xfId="0" applyNumberFormat="1" applyFont="1" applyFill="1" applyAlignment="1">
      <alignment horizontal="right" wrapText="1"/>
    </xf>
    <xf numFmtId="0" fontId="22" fillId="0" borderId="1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top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6" fillId="2" borderId="2" xfId="7" applyNumberFormat="1" applyFont="1" applyFill="1" applyBorder="1" applyAlignment="1" applyProtection="1">
      <alignment horizontal="center" vertical="top" wrapText="1"/>
      <protection hidden="1"/>
    </xf>
    <xf numFmtId="0" fontId="26" fillId="2" borderId="3" xfId="7" applyNumberFormat="1" applyFont="1" applyFill="1" applyBorder="1" applyAlignment="1" applyProtection="1">
      <alignment horizontal="center" vertical="top" wrapText="1"/>
      <protection hidden="1"/>
    </xf>
    <xf numFmtId="0" fontId="25" fillId="2" borderId="0" xfId="0" applyFont="1" applyFill="1" applyAlignment="1">
      <alignment horizontal="center" vertical="top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3" fontId="22" fillId="2" borderId="2" xfId="0" applyNumberFormat="1" applyFont="1" applyFill="1" applyBorder="1" applyAlignment="1">
      <alignment horizontal="left" vertical="top" wrapText="1"/>
    </xf>
    <xf numFmtId="3" fontId="22" fillId="2" borderId="3" xfId="0" applyNumberFormat="1" applyFont="1" applyFill="1" applyBorder="1" applyAlignment="1">
      <alignment horizontal="left" vertical="top" wrapText="1"/>
    </xf>
    <xf numFmtId="3" fontId="19" fillId="0" borderId="1" xfId="0" applyNumberFormat="1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3" fontId="22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</cellXfs>
  <cellStyles count="2601">
    <cellStyle name="Обычный" xfId="0" builtinId="0"/>
    <cellStyle name="Обычный 2" xfId="5"/>
    <cellStyle name="Обычный 2 2" xfId="7"/>
    <cellStyle name="Обычный 3" xfId="9"/>
    <cellStyle name="Обычный 3 10" xfId="117"/>
    <cellStyle name="Обычный 3 10 2" xfId="333"/>
    <cellStyle name="Обычный 3 10 2 2" xfId="765"/>
    <cellStyle name="Обычный 3 10 2 2 2" xfId="2493"/>
    <cellStyle name="Обычный 3 10 2 3" xfId="1197"/>
    <cellStyle name="Обычный 3 10 2 4" xfId="1629"/>
    <cellStyle name="Обычный 3 10 2 5" xfId="2061"/>
    <cellStyle name="Обычный 3 10 3" xfId="549"/>
    <cellStyle name="Обычный 3 10 3 2" xfId="2277"/>
    <cellStyle name="Обычный 3 10 4" xfId="981"/>
    <cellStyle name="Обычный 3 10 5" xfId="1413"/>
    <cellStyle name="Обычный 3 10 6" xfId="1845"/>
    <cellStyle name="Обычный 3 11" xfId="225"/>
    <cellStyle name="Обычный 3 11 2" xfId="657"/>
    <cellStyle name="Обычный 3 11 2 2" xfId="2385"/>
    <cellStyle name="Обычный 3 11 3" xfId="1089"/>
    <cellStyle name="Обычный 3 11 4" xfId="1521"/>
    <cellStyle name="Обычный 3 11 5" xfId="1953"/>
    <cellStyle name="Обычный 3 12" xfId="441"/>
    <cellStyle name="Обычный 3 12 2" xfId="2169"/>
    <cellStyle name="Обычный 3 13" xfId="873"/>
    <cellStyle name="Обычный 3 14" xfId="1305"/>
    <cellStyle name="Обычный 3 15" xfId="1737"/>
    <cellStyle name="Обычный 3 2" xfId="11"/>
    <cellStyle name="Обычный 3 2 10" xfId="443"/>
    <cellStyle name="Обычный 3 2 10 2" xfId="2171"/>
    <cellStyle name="Обычный 3 2 11" xfId="875"/>
    <cellStyle name="Обычный 3 2 12" xfId="1307"/>
    <cellStyle name="Обычный 3 2 13" xfId="1739"/>
    <cellStyle name="Обычный 3 2 2" xfId="14"/>
    <cellStyle name="Обычный 3 2 2 10" xfId="878"/>
    <cellStyle name="Обычный 3 2 2 11" xfId="1310"/>
    <cellStyle name="Обычный 3 2 2 12" xfId="1742"/>
    <cellStyle name="Обычный 3 2 2 2" xfId="20"/>
    <cellStyle name="Обычный 3 2 2 2 10" xfId="1316"/>
    <cellStyle name="Обычный 3 2 2 2 11" xfId="1748"/>
    <cellStyle name="Обычный 3 2 2 2 2" xfId="32"/>
    <cellStyle name="Обычный 3 2 2 2 2 2" xfId="68"/>
    <cellStyle name="Обычный 3 2 2 2 2 2 2" xfId="176"/>
    <cellStyle name="Обычный 3 2 2 2 2 2 2 2" xfId="392"/>
    <cellStyle name="Обычный 3 2 2 2 2 2 2 2 2" xfId="824"/>
    <cellStyle name="Обычный 3 2 2 2 2 2 2 2 2 2" xfId="2552"/>
    <cellStyle name="Обычный 3 2 2 2 2 2 2 2 3" xfId="1256"/>
    <cellStyle name="Обычный 3 2 2 2 2 2 2 2 4" xfId="1688"/>
    <cellStyle name="Обычный 3 2 2 2 2 2 2 2 5" xfId="2120"/>
    <cellStyle name="Обычный 3 2 2 2 2 2 2 3" xfId="608"/>
    <cellStyle name="Обычный 3 2 2 2 2 2 2 3 2" xfId="2336"/>
    <cellStyle name="Обычный 3 2 2 2 2 2 2 4" xfId="1040"/>
    <cellStyle name="Обычный 3 2 2 2 2 2 2 5" xfId="1472"/>
    <cellStyle name="Обычный 3 2 2 2 2 2 2 6" xfId="1904"/>
    <cellStyle name="Обычный 3 2 2 2 2 2 3" xfId="284"/>
    <cellStyle name="Обычный 3 2 2 2 2 2 3 2" xfId="716"/>
    <cellStyle name="Обычный 3 2 2 2 2 2 3 2 2" xfId="2444"/>
    <cellStyle name="Обычный 3 2 2 2 2 2 3 3" xfId="1148"/>
    <cellStyle name="Обычный 3 2 2 2 2 2 3 4" xfId="1580"/>
    <cellStyle name="Обычный 3 2 2 2 2 2 3 5" xfId="2012"/>
    <cellStyle name="Обычный 3 2 2 2 2 2 4" xfId="500"/>
    <cellStyle name="Обычный 3 2 2 2 2 2 4 2" xfId="2228"/>
    <cellStyle name="Обычный 3 2 2 2 2 2 5" xfId="932"/>
    <cellStyle name="Обычный 3 2 2 2 2 2 6" xfId="1364"/>
    <cellStyle name="Обычный 3 2 2 2 2 2 7" xfId="1796"/>
    <cellStyle name="Обычный 3 2 2 2 2 3" xfId="104"/>
    <cellStyle name="Обычный 3 2 2 2 2 3 2" xfId="212"/>
    <cellStyle name="Обычный 3 2 2 2 2 3 2 2" xfId="428"/>
    <cellStyle name="Обычный 3 2 2 2 2 3 2 2 2" xfId="860"/>
    <cellStyle name="Обычный 3 2 2 2 2 3 2 2 2 2" xfId="2588"/>
    <cellStyle name="Обычный 3 2 2 2 2 3 2 2 3" xfId="1292"/>
    <cellStyle name="Обычный 3 2 2 2 2 3 2 2 4" xfId="1724"/>
    <cellStyle name="Обычный 3 2 2 2 2 3 2 2 5" xfId="2156"/>
    <cellStyle name="Обычный 3 2 2 2 2 3 2 3" xfId="644"/>
    <cellStyle name="Обычный 3 2 2 2 2 3 2 3 2" xfId="2372"/>
    <cellStyle name="Обычный 3 2 2 2 2 3 2 4" xfId="1076"/>
    <cellStyle name="Обычный 3 2 2 2 2 3 2 5" xfId="1508"/>
    <cellStyle name="Обычный 3 2 2 2 2 3 2 6" xfId="1940"/>
    <cellStyle name="Обычный 3 2 2 2 2 3 3" xfId="320"/>
    <cellStyle name="Обычный 3 2 2 2 2 3 3 2" xfId="752"/>
    <cellStyle name="Обычный 3 2 2 2 2 3 3 2 2" xfId="2480"/>
    <cellStyle name="Обычный 3 2 2 2 2 3 3 3" xfId="1184"/>
    <cellStyle name="Обычный 3 2 2 2 2 3 3 4" xfId="1616"/>
    <cellStyle name="Обычный 3 2 2 2 2 3 3 5" xfId="2048"/>
    <cellStyle name="Обычный 3 2 2 2 2 3 4" xfId="536"/>
    <cellStyle name="Обычный 3 2 2 2 2 3 4 2" xfId="2264"/>
    <cellStyle name="Обычный 3 2 2 2 2 3 5" xfId="968"/>
    <cellStyle name="Обычный 3 2 2 2 2 3 6" xfId="1400"/>
    <cellStyle name="Обычный 3 2 2 2 2 3 7" xfId="1832"/>
    <cellStyle name="Обычный 3 2 2 2 2 4" xfId="140"/>
    <cellStyle name="Обычный 3 2 2 2 2 4 2" xfId="356"/>
    <cellStyle name="Обычный 3 2 2 2 2 4 2 2" xfId="788"/>
    <cellStyle name="Обычный 3 2 2 2 2 4 2 2 2" xfId="2516"/>
    <cellStyle name="Обычный 3 2 2 2 2 4 2 3" xfId="1220"/>
    <cellStyle name="Обычный 3 2 2 2 2 4 2 4" xfId="1652"/>
    <cellStyle name="Обычный 3 2 2 2 2 4 2 5" xfId="2084"/>
    <cellStyle name="Обычный 3 2 2 2 2 4 3" xfId="572"/>
    <cellStyle name="Обычный 3 2 2 2 2 4 3 2" xfId="2300"/>
    <cellStyle name="Обычный 3 2 2 2 2 4 4" xfId="1004"/>
    <cellStyle name="Обычный 3 2 2 2 2 4 5" xfId="1436"/>
    <cellStyle name="Обычный 3 2 2 2 2 4 6" xfId="1868"/>
    <cellStyle name="Обычный 3 2 2 2 2 5" xfId="248"/>
    <cellStyle name="Обычный 3 2 2 2 2 5 2" xfId="680"/>
    <cellStyle name="Обычный 3 2 2 2 2 5 2 2" xfId="2408"/>
    <cellStyle name="Обычный 3 2 2 2 2 5 3" xfId="1112"/>
    <cellStyle name="Обычный 3 2 2 2 2 5 4" xfId="1544"/>
    <cellStyle name="Обычный 3 2 2 2 2 5 5" xfId="1976"/>
    <cellStyle name="Обычный 3 2 2 2 2 6" xfId="464"/>
    <cellStyle name="Обычный 3 2 2 2 2 6 2" xfId="2192"/>
    <cellStyle name="Обычный 3 2 2 2 2 7" xfId="896"/>
    <cellStyle name="Обычный 3 2 2 2 2 8" xfId="1328"/>
    <cellStyle name="Обычный 3 2 2 2 2 9" xfId="1760"/>
    <cellStyle name="Обычный 3 2 2 2 3" xfId="44"/>
    <cellStyle name="Обычный 3 2 2 2 3 2" xfId="80"/>
    <cellStyle name="Обычный 3 2 2 2 3 2 2" xfId="188"/>
    <cellStyle name="Обычный 3 2 2 2 3 2 2 2" xfId="404"/>
    <cellStyle name="Обычный 3 2 2 2 3 2 2 2 2" xfId="836"/>
    <cellStyle name="Обычный 3 2 2 2 3 2 2 2 2 2" xfId="2564"/>
    <cellStyle name="Обычный 3 2 2 2 3 2 2 2 3" xfId="1268"/>
    <cellStyle name="Обычный 3 2 2 2 3 2 2 2 4" xfId="1700"/>
    <cellStyle name="Обычный 3 2 2 2 3 2 2 2 5" xfId="2132"/>
    <cellStyle name="Обычный 3 2 2 2 3 2 2 3" xfId="620"/>
    <cellStyle name="Обычный 3 2 2 2 3 2 2 3 2" xfId="2348"/>
    <cellStyle name="Обычный 3 2 2 2 3 2 2 4" xfId="1052"/>
    <cellStyle name="Обычный 3 2 2 2 3 2 2 5" xfId="1484"/>
    <cellStyle name="Обычный 3 2 2 2 3 2 2 6" xfId="1916"/>
    <cellStyle name="Обычный 3 2 2 2 3 2 3" xfId="296"/>
    <cellStyle name="Обычный 3 2 2 2 3 2 3 2" xfId="728"/>
    <cellStyle name="Обычный 3 2 2 2 3 2 3 2 2" xfId="2456"/>
    <cellStyle name="Обычный 3 2 2 2 3 2 3 3" xfId="1160"/>
    <cellStyle name="Обычный 3 2 2 2 3 2 3 4" xfId="1592"/>
    <cellStyle name="Обычный 3 2 2 2 3 2 3 5" xfId="2024"/>
    <cellStyle name="Обычный 3 2 2 2 3 2 4" xfId="512"/>
    <cellStyle name="Обычный 3 2 2 2 3 2 4 2" xfId="2240"/>
    <cellStyle name="Обычный 3 2 2 2 3 2 5" xfId="944"/>
    <cellStyle name="Обычный 3 2 2 2 3 2 6" xfId="1376"/>
    <cellStyle name="Обычный 3 2 2 2 3 2 7" xfId="1808"/>
    <cellStyle name="Обычный 3 2 2 2 3 3" xfId="116"/>
    <cellStyle name="Обычный 3 2 2 2 3 3 2" xfId="224"/>
    <cellStyle name="Обычный 3 2 2 2 3 3 2 2" xfId="440"/>
    <cellStyle name="Обычный 3 2 2 2 3 3 2 2 2" xfId="872"/>
    <cellStyle name="Обычный 3 2 2 2 3 3 2 2 2 2" xfId="2600"/>
    <cellStyle name="Обычный 3 2 2 2 3 3 2 2 3" xfId="1304"/>
    <cellStyle name="Обычный 3 2 2 2 3 3 2 2 4" xfId="1736"/>
    <cellStyle name="Обычный 3 2 2 2 3 3 2 2 5" xfId="2168"/>
    <cellStyle name="Обычный 3 2 2 2 3 3 2 3" xfId="656"/>
    <cellStyle name="Обычный 3 2 2 2 3 3 2 3 2" xfId="2384"/>
    <cellStyle name="Обычный 3 2 2 2 3 3 2 4" xfId="1088"/>
    <cellStyle name="Обычный 3 2 2 2 3 3 2 5" xfId="1520"/>
    <cellStyle name="Обычный 3 2 2 2 3 3 2 6" xfId="1952"/>
    <cellStyle name="Обычный 3 2 2 2 3 3 3" xfId="332"/>
    <cellStyle name="Обычный 3 2 2 2 3 3 3 2" xfId="764"/>
    <cellStyle name="Обычный 3 2 2 2 3 3 3 2 2" xfId="2492"/>
    <cellStyle name="Обычный 3 2 2 2 3 3 3 3" xfId="1196"/>
    <cellStyle name="Обычный 3 2 2 2 3 3 3 4" xfId="1628"/>
    <cellStyle name="Обычный 3 2 2 2 3 3 3 5" xfId="2060"/>
    <cellStyle name="Обычный 3 2 2 2 3 3 4" xfId="548"/>
    <cellStyle name="Обычный 3 2 2 2 3 3 4 2" xfId="2276"/>
    <cellStyle name="Обычный 3 2 2 2 3 3 5" xfId="980"/>
    <cellStyle name="Обычный 3 2 2 2 3 3 6" xfId="1412"/>
    <cellStyle name="Обычный 3 2 2 2 3 3 7" xfId="1844"/>
    <cellStyle name="Обычный 3 2 2 2 3 4" xfId="152"/>
    <cellStyle name="Обычный 3 2 2 2 3 4 2" xfId="368"/>
    <cellStyle name="Обычный 3 2 2 2 3 4 2 2" xfId="800"/>
    <cellStyle name="Обычный 3 2 2 2 3 4 2 2 2" xfId="2528"/>
    <cellStyle name="Обычный 3 2 2 2 3 4 2 3" xfId="1232"/>
    <cellStyle name="Обычный 3 2 2 2 3 4 2 4" xfId="1664"/>
    <cellStyle name="Обычный 3 2 2 2 3 4 2 5" xfId="2096"/>
    <cellStyle name="Обычный 3 2 2 2 3 4 3" xfId="584"/>
    <cellStyle name="Обычный 3 2 2 2 3 4 3 2" xfId="2312"/>
    <cellStyle name="Обычный 3 2 2 2 3 4 4" xfId="1016"/>
    <cellStyle name="Обычный 3 2 2 2 3 4 5" xfId="1448"/>
    <cellStyle name="Обычный 3 2 2 2 3 4 6" xfId="1880"/>
    <cellStyle name="Обычный 3 2 2 2 3 5" xfId="260"/>
    <cellStyle name="Обычный 3 2 2 2 3 5 2" xfId="692"/>
    <cellStyle name="Обычный 3 2 2 2 3 5 2 2" xfId="2420"/>
    <cellStyle name="Обычный 3 2 2 2 3 5 3" xfId="1124"/>
    <cellStyle name="Обычный 3 2 2 2 3 5 4" xfId="1556"/>
    <cellStyle name="Обычный 3 2 2 2 3 5 5" xfId="1988"/>
    <cellStyle name="Обычный 3 2 2 2 3 6" xfId="476"/>
    <cellStyle name="Обычный 3 2 2 2 3 6 2" xfId="2204"/>
    <cellStyle name="Обычный 3 2 2 2 3 7" xfId="908"/>
    <cellStyle name="Обычный 3 2 2 2 3 8" xfId="1340"/>
    <cellStyle name="Обычный 3 2 2 2 3 9" xfId="1772"/>
    <cellStyle name="Обычный 3 2 2 2 4" xfId="56"/>
    <cellStyle name="Обычный 3 2 2 2 4 2" xfId="164"/>
    <cellStyle name="Обычный 3 2 2 2 4 2 2" xfId="380"/>
    <cellStyle name="Обычный 3 2 2 2 4 2 2 2" xfId="812"/>
    <cellStyle name="Обычный 3 2 2 2 4 2 2 2 2" xfId="2540"/>
    <cellStyle name="Обычный 3 2 2 2 4 2 2 3" xfId="1244"/>
    <cellStyle name="Обычный 3 2 2 2 4 2 2 4" xfId="1676"/>
    <cellStyle name="Обычный 3 2 2 2 4 2 2 5" xfId="2108"/>
    <cellStyle name="Обычный 3 2 2 2 4 2 3" xfId="596"/>
    <cellStyle name="Обычный 3 2 2 2 4 2 3 2" xfId="2324"/>
    <cellStyle name="Обычный 3 2 2 2 4 2 4" xfId="1028"/>
    <cellStyle name="Обычный 3 2 2 2 4 2 5" xfId="1460"/>
    <cellStyle name="Обычный 3 2 2 2 4 2 6" xfId="1892"/>
    <cellStyle name="Обычный 3 2 2 2 4 3" xfId="272"/>
    <cellStyle name="Обычный 3 2 2 2 4 3 2" xfId="704"/>
    <cellStyle name="Обычный 3 2 2 2 4 3 2 2" xfId="2432"/>
    <cellStyle name="Обычный 3 2 2 2 4 3 3" xfId="1136"/>
    <cellStyle name="Обычный 3 2 2 2 4 3 4" xfId="1568"/>
    <cellStyle name="Обычный 3 2 2 2 4 3 5" xfId="2000"/>
    <cellStyle name="Обычный 3 2 2 2 4 4" xfId="488"/>
    <cellStyle name="Обычный 3 2 2 2 4 4 2" xfId="2216"/>
    <cellStyle name="Обычный 3 2 2 2 4 5" xfId="920"/>
    <cellStyle name="Обычный 3 2 2 2 4 6" xfId="1352"/>
    <cellStyle name="Обычный 3 2 2 2 4 7" xfId="1784"/>
    <cellStyle name="Обычный 3 2 2 2 5" xfId="92"/>
    <cellStyle name="Обычный 3 2 2 2 5 2" xfId="200"/>
    <cellStyle name="Обычный 3 2 2 2 5 2 2" xfId="416"/>
    <cellStyle name="Обычный 3 2 2 2 5 2 2 2" xfId="848"/>
    <cellStyle name="Обычный 3 2 2 2 5 2 2 2 2" xfId="2576"/>
    <cellStyle name="Обычный 3 2 2 2 5 2 2 3" xfId="1280"/>
    <cellStyle name="Обычный 3 2 2 2 5 2 2 4" xfId="1712"/>
    <cellStyle name="Обычный 3 2 2 2 5 2 2 5" xfId="2144"/>
    <cellStyle name="Обычный 3 2 2 2 5 2 3" xfId="632"/>
    <cellStyle name="Обычный 3 2 2 2 5 2 3 2" xfId="2360"/>
    <cellStyle name="Обычный 3 2 2 2 5 2 4" xfId="1064"/>
    <cellStyle name="Обычный 3 2 2 2 5 2 5" xfId="1496"/>
    <cellStyle name="Обычный 3 2 2 2 5 2 6" xfId="1928"/>
    <cellStyle name="Обычный 3 2 2 2 5 3" xfId="308"/>
    <cellStyle name="Обычный 3 2 2 2 5 3 2" xfId="740"/>
    <cellStyle name="Обычный 3 2 2 2 5 3 2 2" xfId="2468"/>
    <cellStyle name="Обычный 3 2 2 2 5 3 3" xfId="1172"/>
    <cellStyle name="Обычный 3 2 2 2 5 3 4" xfId="1604"/>
    <cellStyle name="Обычный 3 2 2 2 5 3 5" xfId="2036"/>
    <cellStyle name="Обычный 3 2 2 2 5 4" xfId="524"/>
    <cellStyle name="Обычный 3 2 2 2 5 4 2" xfId="2252"/>
    <cellStyle name="Обычный 3 2 2 2 5 5" xfId="956"/>
    <cellStyle name="Обычный 3 2 2 2 5 6" xfId="1388"/>
    <cellStyle name="Обычный 3 2 2 2 5 7" xfId="1820"/>
    <cellStyle name="Обычный 3 2 2 2 6" xfId="128"/>
    <cellStyle name="Обычный 3 2 2 2 6 2" xfId="344"/>
    <cellStyle name="Обычный 3 2 2 2 6 2 2" xfId="776"/>
    <cellStyle name="Обычный 3 2 2 2 6 2 2 2" xfId="2504"/>
    <cellStyle name="Обычный 3 2 2 2 6 2 3" xfId="1208"/>
    <cellStyle name="Обычный 3 2 2 2 6 2 4" xfId="1640"/>
    <cellStyle name="Обычный 3 2 2 2 6 2 5" xfId="2072"/>
    <cellStyle name="Обычный 3 2 2 2 6 3" xfId="560"/>
    <cellStyle name="Обычный 3 2 2 2 6 3 2" xfId="2288"/>
    <cellStyle name="Обычный 3 2 2 2 6 4" xfId="992"/>
    <cellStyle name="Обычный 3 2 2 2 6 5" xfId="1424"/>
    <cellStyle name="Обычный 3 2 2 2 6 6" xfId="1856"/>
    <cellStyle name="Обычный 3 2 2 2 7" xfId="236"/>
    <cellStyle name="Обычный 3 2 2 2 7 2" xfId="668"/>
    <cellStyle name="Обычный 3 2 2 2 7 2 2" xfId="2396"/>
    <cellStyle name="Обычный 3 2 2 2 7 3" xfId="1100"/>
    <cellStyle name="Обычный 3 2 2 2 7 4" xfId="1532"/>
    <cellStyle name="Обычный 3 2 2 2 7 5" xfId="1964"/>
    <cellStyle name="Обычный 3 2 2 2 8" xfId="452"/>
    <cellStyle name="Обычный 3 2 2 2 8 2" xfId="2180"/>
    <cellStyle name="Обычный 3 2 2 2 9" xfId="884"/>
    <cellStyle name="Обычный 3 2 2 3" xfId="26"/>
    <cellStyle name="Обычный 3 2 2 3 2" xfId="62"/>
    <cellStyle name="Обычный 3 2 2 3 2 2" xfId="170"/>
    <cellStyle name="Обычный 3 2 2 3 2 2 2" xfId="386"/>
    <cellStyle name="Обычный 3 2 2 3 2 2 2 2" xfId="818"/>
    <cellStyle name="Обычный 3 2 2 3 2 2 2 2 2" xfId="2546"/>
    <cellStyle name="Обычный 3 2 2 3 2 2 2 3" xfId="1250"/>
    <cellStyle name="Обычный 3 2 2 3 2 2 2 4" xfId="1682"/>
    <cellStyle name="Обычный 3 2 2 3 2 2 2 5" xfId="2114"/>
    <cellStyle name="Обычный 3 2 2 3 2 2 3" xfId="602"/>
    <cellStyle name="Обычный 3 2 2 3 2 2 3 2" xfId="2330"/>
    <cellStyle name="Обычный 3 2 2 3 2 2 4" xfId="1034"/>
    <cellStyle name="Обычный 3 2 2 3 2 2 5" xfId="1466"/>
    <cellStyle name="Обычный 3 2 2 3 2 2 6" xfId="1898"/>
    <cellStyle name="Обычный 3 2 2 3 2 3" xfId="278"/>
    <cellStyle name="Обычный 3 2 2 3 2 3 2" xfId="710"/>
    <cellStyle name="Обычный 3 2 2 3 2 3 2 2" xfId="2438"/>
    <cellStyle name="Обычный 3 2 2 3 2 3 3" xfId="1142"/>
    <cellStyle name="Обычный 3 2 2 3 2 3 4" xfId="1574"/>
    <cellStyle name="Обычный 3 2 2 3 2 3 5" xfId="2006"/>
    <cellStyle name="Обычный 3 2 2 3 2 4" xfId="494"/>
    <cellStyle name="Обычный 3 2 2 3 2 4 2" xfId="2222"/>
    <cellStyle name="Обычный 3 2 2 3 2 5" xfId="926"/>
    <cellStyle name="Обычный 3 2 2 3 2 6" xfId="1358"/>
    <cellStyle name="Обычный 3 2 2 3 2 7" xfId="1790"/>
    <cellStyle name="Обычный 3 2 2 3 3" xfId="98"/>
    <cellStyle name="Обычный 3 2 2 3 3 2" xfId="206"/>
    <cellStyle name="Обычный 3 2 2 3 3 2 2" xfId="422"/>
    <cellStyle name="Обычный 3 2 2 3 3 2 2 2" xfId="854"/>
    <cellStyle name="Обычный 3 2 2 3 3 2 2 2 2" xfId="2582"/>
    <cellStyle name="Обычный 3 2 2 3 3 2 2 3" xfId="1286"/>
    <cellStyle name="Обычный 3 2 2 3 3 2 2 4" xfId="1718"/>
    <cellStyle name="Обычный 3 2 2 3 3 2 2 5" xfId="2150"/>
    <cellStyle name="Обычный 3 2 2 3 3 2 3" xfId="638"/>
    <cellStyle name="Обычный 3 2 2 3 3 2 3 2" xfId="2366"/>
    <cellStyle name="Обычный 3 2 2 3 3 2 4" xfId="1070"/>
    <cellStyle name="Обычный 3 2 2 3 3 2 5" xfId="1502"/>
    <cellStyle name="Обычный 3 2 2 3 3 2 6" xfId="1934"/>
    <cellStyle name="Обычный 3 2 2 3 3 3" xfId="314"/>
    <cellStyle name="Обычный 3 2 2 3 3 3 2" xfId="746"/>
    <cellStyle name="Обычный 3 2 2 3 3 3 2 2" xfId="2474"/>
    <cellStyle name="Обычный 3 2 2 3 3 3 3" xfId="1178"/>
    <cellStyle name="Обычный 3 2 2 3 3 3 4" xfId="1610"/>
    <cellStyle name="Обычный 3 2 2 3 3 3 5" xfId="2042"/>
    <cellStyle name="Обычный 3 2 2 3 3 4" xfId="530"/>
    <cellStyle name="Обычный 3 2 2 3 3 4 2" xfId="2258"/>
    <cellStyle name="Обычный 3 2 2 3 3 5" xfId="962"/>
    <cellStyle name="Обычный 3 2 2 3 3 6" xfId="1394"/>
    <cellStyle name="Обычный 3 2 2 3 3 7" xfId="1826"/>
    <cellStyle name="Обычный 3 2 2 3 4" xfId="134"/>
    <cellStyle name="Обычный 3 2 2 3 4 2" xfId="350"/>
    <cellStyle name="Обычный 3 2 2 3 4 2 2" xfId="782"/>
    <cellStyle name="Обычный 3 2 2 3 4 2 2 2" xfId="2510"/>
    <cellStyle name="Обычный 3 2 2 3 4 2 3" xfId="1214"/>
    <cellStyle name="Обычный 3 2 2 3 4 2 4" xfId="1646"/>
    <cellStyle name="Обычный 3 2 2 3 4 2 5" xfId="2078"/>
    <cellStyle name="Обычный 3 2 2 3 4 3" xfId="566"/>
    <cellStyle name="Обычный 3 2 2 3 4 3 2" xfId="2294"/>
    <cellStyle name="Обычный 3 2 2 3 4 4" xfId="998"/>
    <cellStyle name="Обычный 3 2 2 3 4 5" xfId="1430"/>
    <cellStyle name="Обычный 3 2 2 3 4 6" xfId="1862"/>
    <cellStyle name="Обычный 3 2 2 3 5" xfId="242"/>
    <cellStyle name="Обычный 3 2 2 3 5 2" xfId="674"/>
    <cellStyle name="Обычный 3 2 2 3 5 2 2" xfId="2402"/>
    <cellStyle name="Обычный 3 2 2 3 5 3" xfId="1106"/>
    <cellStyle name="Обычный 3 2 2 3 5 4" xfId="1538"/>
    <cellStyle name="Обычный 3 2 2 3 5 5" xfId="1970"/>
    <cellStyle name="Обычный 3 2 2 3 6" xfId="458"/>
    <cellStyle name="Обычный 3 2 2 3 6 2" xfId="2186"/>
    <cellStyle name="Обычный 3 2 2 3 7" xfId="890"/>
    <cellStyle name="Обычный 3 2 2 3 8" xfId="1322"/>
    <cellStyle name="Обычный 3 2 2 3 9" xfId="1754"/>
    <cellStyle name="Обычный 3 2 2 4" xfId="38"/>
    <cellStyle name="Обычный 3 2 2 4 2" xfId="74"/>
    <cellStyle name="Обычный 3 2 2 4 2 2" xfId="182"/>
    <cellStyle name="Обычный 3 2 2 4 2 2 2" xfId="398"/>
    <cellStyle name="Обычный 3 2 2 4 2 2 2 2" xfId="830"/>
    <cellStyle name="Обычный 3 2 2 4 2 2 2 2 2" xfId="2558"/>
    <cellStyle name="Обычный 3 2 2 4 2 2 2 3" xfId="1262"/>
    <cellStyle name="Обычный 3 2 2 4 2 2 2 4" xfId="1694"/>
    <cellStyle name="Обычный 3 2 2 4 2 2 2 5" xfId="2126"/>
    <cellStyle name="Обычный 3 2 2 4 2 2 3" xfId="614"/>
    <cellStyle name="Обычный 3 2 2 4 2 2 3 2" xfId="2342"/>
    <cellStyle name="Обычный 3 2 2 4 2 2 4" xfId="1046"/>
    <cellStyle name="Обычный 3 2 2 4 2 2 5" xfId="1478"/>
    <cellStyle name="Обычный 3 2 2 4 2 2 6" xfId="1910"/>
    <cellStyle name="Обычный 3 2 2 4 2 3" xfId="290"/>
    <cellStyle name="Обычный 3 2 2 4 2 3 2" xfId="722"/>
    <cellStyle name="Обычный 3 2 2 4 2 3 2 2" xfId="2450"/>
    <cellStyle name="Обычный 3 2 2 4 2 3 3" xfId="1154"/>
    <cellStyle name="Обычный 3 2 2 4 2 3 4" xfId="1586"/>
    <cellStyle name="Обычный 3 2 2 4 2 3 5" xfId="2018"/>
    <cellStyle name="Обычный 3 2 2 4 2 4" xfId="506"/>
    <cellStyle name="Обычный 3 2 2 4 2 4 2" xfId="2234"/>
    <cellStyle name="Обычный 3 2 2 4 2 5" xfId="938"/>
    <cellStyle name="Обычный 3 2 2 4 2 6" xfId="1370"/>
    <cellStyle name="Обычный 3 2 2 4 2 7" xfId="1802"/>
    <cellStyle name="Обычный 3 2 2 4 3" xfId="110"/>
    <cellStyle name="Обычный 3 2 2 4 3 2" xfId="218"/>
    <cellStyle name="Обычный 3 2 2 4 3 2 2" xfId="434"/>
    <cellStyle name="Обычный 3 2 2 4 3 2 2 2" xfId="866"/>
    <cellStyle name="Обычный 3 2 2 4 3 2 2 2 2" xfId="2594"/>
    <cellStyle name="Обычный 3 2 2 4 3 2 2 3" xfId="1298"/>
    <cellStyle name="Обычный 3 2 2 4 3 2 2 4" xfId="1730"/>
    <cellStyle name="Обычный 3 2 2 4 3 2 2 5" xfId="2162"/>
    <cellStyle name="Обычный 3 2 2 4 3 2 3" xfId="650"/>
    <cellStyle name="Обычный 3 2 2 4 3 2 3 2" xfId="2378"/>
    <cellStyle name="Обычный 3 2 2 4 3 2 4" xfId="1082"/>
    <cellStyle name="Обычный 3 2 2 4 3 2 5" xfId="1514"/>
    <cellStyle name="Обычный 3 2 2 4 3 2 6" xfId="1946"/>
    <cellStyle name="Обычный 3 2 2 4 3 3" xfId="326"/>
    <cellStyle name="Обычный 3 2 2 4 3 3 2" xfId="758"/>
    <cellStyle name="Обычный 3 2 2 4 3 3 2 2" xfId="2486"/>
    <cellStyle name="Обычный 3 2 2 4 3 3 3" xfId="1190"/>
    <cellStyle name="Обычный 3 2 2 4 3 3 4" xfId="1622"/>
    <cellStyle name="Обычный 3 2 2 4 3 3 5" xfId="2054"/>
    <cellStyle name="Обычный 3 2 2 4 3 4" xfId="542"/>
    <cellStyle name="Обычный 3 2 2 4 3 4 2" xfId="2270"/>
    <cellStyle name="Обычный 3 2 2 4 3 5" xfId="974"/>
    <cellStyle name="Обычный 3 2 2 4 3 6" xfId="1406"/>
    <cellStyle name="Обычный 3 2 2 4 3 7" xfId="1838"/>
    <cellStyle name="Обычный 3 2 2 4 4" xfId="146"/>
    <cellStyle name="Обычный 3 2 2 4 4 2" xfId="362"/>
    <cellStyle name="Обычный 3 2 2 4 4 2 2" xfId="794"/>
    <cellStyle name="Обычный 3 2 2 4 4 2 2 2" xfId="2522"/>
    <cellStyle name="Обычный 3 2 2 4 4 2 3" xfId="1226"/>
    <cellStyle name="Обычный 3 2 2 4 4 2 4" xfId="1658"/>
    <cellStyle name="Обычный 3 2 2 4 4 2 5" xfId="2090"/>
    <cellStyle name="Обычный 3 2 2 4 4 3" xfId="578"/>
    <cellStyle name="Обычный 3 2 2 4 4 3 2" xfId="2306"/>
    <cellStyle name="Обычный 3 2 2 4 4 4" xfId="1010"/>
    <cellStyle name="Обычный 3 2 2 4 4 5" xfId="1442"/>
    <cellStyle name="Обычный 3 2 2 4 4 6" xfId="1874"/>
    <cellStyle name="Обычный 3 2 2 4 5" xfId="254"/>
    <cellStyle name="Обычный 3 2 2 4 5 2" xfId="686"/>
    <cellStyle name="Обычный 3 2 2 4 5 2 2" xfId="2414"/>
    <cellStyle name="Обычный 3 2 2 4 5 3" xfId="1118"/>
    <cellStyle name="Обычный 3 2 2 4 5 4" xfId="1550"/>
    <cellStyle name="Обычный 3 2 2 4 5 5" xfId="1982"/>
    <cellStyle name="Обычный 3 2 2 4 6" xfId="470"/>
    <cellStyle name="Обычный 3 2 2 4 6 2" xfId="2198"/>
    <cellStyle name="Обычный 3 2 2 4 7" xfId="902"/>
    <cellStyle name="Обычный 3 2 2 4 8" xfId="1334"/>
    <cellStyle name="Обычный 3 2 2 4 9" xfId="1766"/>
    <cellStyle name="Обычный 3 2 2 5" xfId="50"/>
    <cellStyle name="Обычный 3 2 2 5 2" xfId="158"/>
    <cellStyle name="Обычный 3 2 2 5 2 2" xfId="374"/>
    <cellStyle name="Обычный 3 2 2 5 2 2 2" xfId="806"/>
    <cellStyle name="Обычный 3 2 2 5 2 2 2 2" xfId="2534"/>
    <cellStyle name="Обычный 3 2 2 5 2 2 3" xfId="1238"/>
    <cellStyle name="Обычный 3 2 2 5 2 2 4" xfId="1670"/>
    <cellStyle name="Обычный 3 2 2 5 2 2 5" xfId="2102"/>
    <cellStyle name="Обычный 3 2 2 5 2 3" xfId="590"/>
    <cellStyle name="Обычный 3 2 2 5 2 3 2" xfId="2318"/>
    <cellStyle name="Обычный 3 2 2 5 2 4" xfId="1022"/>
    <cellStyle name="Обычный 3 2 2 5 2 5" xfId="1454"/>
    <cellStyle name="Обычный 3 2 2 5 2 6" xfId="1886"/>
    <cellStyle name="Обычный 3 2 2 5 3" xfId="266"/>
    <cellStyle name="Обычный 3 2 2 5 3 2" xfId="698"/>
    <cellStyle name="Обычный 3 2 2 5 3 2 2" xfId="2426"/>
    <cellStyle name="Обычный 3 2 2 5 3 3" xfId="1130"/>
    <cellStyle name="Обычный 3 2 2 5 3 4" xfId="1562"/>
    <cellStyle name="Обычный 3 2 2 5 3 5" xfId="1994"/>
    <cellStyle name="Обычный 3 2 2 5 4" xfId="482"/>
    <cellStyle name="Обычный 3 2 2 5 4 2" xfId="2210"/>
    <cellStyle name="Обычный 3 2 2 5 5" xfId="914"/>
    <cellStyle name="Обычный 3 2 2 5 6" xfId="1346"/>
    <cellStyle name="Обычный 3 2 2 5 7" xfId="1778"/>
    <cellStyle name="Обычный 3 2 2 6" xfId="86"/>
    <cellStyle name="Обычный 3 2 2 6 2" xfId="194"/>
    <cellStyle name="Обычный 3 2 2 6 2 2" xfId="410"/>
    <cellStyle name="Обычный 3 2 2 6 2 2 2" xfId="842"/>
    <cellStyle name="Обычный 3 2 2 6 2 2 2 2" xfId="2570"/>
    <cellStyle name="Обычный 3 2 2 6 2 2 3" xfId="1274"/>
    <cellStyle name="Обычный 3 2 2 6 2 2 4" xfId="1706"/>
    <cellStyle name="Обычный 3 2 2 6 2 2 5" xfId="2138"/>
    <cellStyle name="Обычный 3 2 2 6 2 3" xfId="626"/>
    <cellStyle name="Обычный 3 2 2 6 2 3 2" xfId="2354"/>
    <cellStyle name="Обычный 3 2 2 6 2 4" xfId="1058"/>
    <cellStyle name="Обычный 3 2 2 6 2 5" xfId="1490"/>
    <cellStyle name="Обычный 3 2 2 6 2 6" xfId="1922"/>
    <cellStyle name="Обычный 3 2 2 6 3" xfId="302"/>
    <cellStyle name="Обычный 3 2 2 6 3 2" xfId="734"/>
    <cellStyle name="Обычный 3 2 2 6 3 2 2" xfId="2462"/>
    <cellStyle name="Обычный 3 2 2 6 3 3" xfId="1166"/>
    <cellStyle name="Обычный 3 2 2 6 3 4" xfId="1598"/>
    <cellStyle name="Обычный 3 2 2 6 3 5" xfId="2030"/>
    <cellStyle name="Обычный 3 2 2 6 4" xfId="518"/>
    <cellStyle name="Обычный 3 2 2 6 4 2" xfId="2246"/>
    <cellStyle name="Обычный 3 2 2 6 5" xfId="950"/>
    <cellStyle name="Обычный 3 2 2 6 6" xfId="1382"/>
    <cellStyle name="Обычный 3 2 2 6 7" xfId="1814"/>
    <cellStyle name="Обычный 3 2 2 7" xfId="122"/>
    <cellStyle name="Обычный 3 2 2 7 2" xfId="338"/>
    <cellStyle name="Обычный 3 2 2 7 2 2" xfId="770"/>
    <cellStyle name="Обычный 3 2 2 7 2 2 2" xfId="2498"/>
    <cellStyle name="Обычный 3 2 2 7 2 3" xfId="1202"/>
    <cellStyle name="Обычный 3 2 2 7 2 4" xfId="1634"/>
    <cellStyle name="Обычный 3 2 2 7 2 5" xfId="2066"/>
    <cellStyle name="Обычный 3 2 2 7 3" xfId="554"/>
    <cellStyle name="Обычный 3 2 2 7 3 2" xfId="2282"/>
    <cellStyle name="Обычный 3 2 2 7 4" xfId="986"/>
    <cellStyle name="Обычный 3 2 2 7 5" xfId="1418"/>
    <cellStyle name="Обычный 3 2 2 7 6" xfId="1850"/>
    <cellStyle name="Обычный 3 2 2 8" xfId="230"/>
    <cellStyle name="Обычный 3 2 2 8 2" xfId="662"/>
    <cellStyle name="Обычный 3 2 2 8 2 2" xfId="2390"/>
    <cellStyle name="Обычный 3 2 2 8 3" xfId="1094"/>
    <cellStyle name="Обычный 3 2 2 8 4" xfId="1526"/>
    <cellStyle name="Обычный 3 2 2 8 5" xfId="1958"/>
    <cellStyle name="Обычный 3 2 2 9" xfId="446"/>
    <cellStyle name="Обычный 3 2 2 9 2" xfId="2174"/>
    <cellStyle name="Обычный 3 2 3" xfId="17"/>
    <cellStyle name="Обычный 3 2 3 10" xfId="1313"/>
    <cellStyle name="Обычный 3 2 3 11" xfId="1745"/>
    <cellStyle name="Обычный 3 2 3 2" xfId="29"/>
    <cellStyle name="Обычный 3 2 3 2 2" xfId="65"/>
    <cellStyle name="Обычный 3 2 3 2 2 2" xfId="173"/>
    <cellStyle name="Обычный 3 2 3 2 2 2 2" xfId="389"/>
    <cellStyle name="Обычный 3 2 3 2 2 2 2 2" xfId="821"/>
    <cellStyle name="Обычный 3 2 3 2 2 2 2 2 2" xfId="2549"/>
    <cellStyle name="Обычный 3 2 3 2 2 2 2 3" xfId="1253"/>
    <cellStyle name="Обычный 3 2 3 2 2 2 2 4" xfId="1685"/>
    <cellStyle name="Обычный 3 2 3 2 2 2 2 5" xfId="2117"/>
    <cellStyle name="Обычный 3 2 3 2 2 2 3" xfId="605"/>
    <cellStyle name="Обычный 3 2 3 2 2 2 3 2" xfId="2333"/>
    <cellStyle name="Обычный 3 2 3 2 2 2 4" xfId="1037"/>
    <cellStyle name="Обычный 3 2 3 2 2 2 5" xfId="1469"/>
    <cellStyle name="Обычный 3 2 3 2 2 2 6" xfId="1901"/>
    <cellStyle name="Обычный 3 2 3 2 2 3" xfId="281"/>
    <cellStyle name="Обычный 3 2 3 2 2 3 2" xfId="713"/>
    <cellStyle name="Обычный 3 2 3 2 2 3 2 2" xfId="2441"/>
    <cellStyle name="Обычный 3 2 3 2 2 3 3" xfId="1145"/>
    <cellStyle name="Обычный 3 2 3 2 2 3 4" xfId="1577"/>
    <cellStyle name="Обычный 3 2 3 2 2 3 5" xfId="2009"/>
    <cellStyle name="Обычный 3 2 3 2 2 4" xfId="497"/>
    <cellStyle name="Обычный 3 2 3 2 2 4 2" xfId="2225"/>
    <cellStyle name="Обычный 3 2 3 2 2 5" xfId="929"/>
    <cellStyle name="Обычный 3 2 3 2 2 6" xfId="1361"/>
    <cellStyle name="Обычный 3 2 3 2 2 7" xfId="1793"/>
    <cellStyle name="Обычный 3 2 3 2 3" xfId="101"/>
    <cellStyle name="Обычный 3 2 3 2 3 2" xfId="209"/>
    <cellStyle name="Обычный 3 2 3 2 3 2 2" xfId="425"/>
    <cellStyle name="Обычный 3 2 3 2 3 2 2 2" xfId="857"/>
    <cellStyle name="Обычный 3 2 3 2 3 2 2 2 2" xfId="2585"/>
    <cellStyle name="Обычный 3 2 3 2 3 2 2 3" xfId="1289"/>
    <cellStyle name="Обычный 3 2 3 2 3 2 2 4" xfId="1721"/>
    <cellStyle name="Обычный 3 2 3 2 3 2 2 5" xfId="2153"/>
    <cellStyle name="Обычный 3 2 3 2 3 2 3" xfId="641"/>
    <cellStyle name="Обычный 3 2 3 2 3 2 3 2" xfId="2369"/>
    <cellStyle name="Обычный 3 2 3 2 3 2 4" xfId="1073"/>
    <cellStyle name="Обычный 3 2 3 2 3 2 5" xfId="1505"/>
    <cellStyle name="Обычный 3 2 3 2 3 2 6" xfId="1937"/>
    <cellStyle name="Обычный 3 2 3 2 3 3" xfId="317"/>
    <cellStyle name="Обычный 3 2 3 2 3 3 2" xfId="749"/>
    <cellStyle name="Обычный 3 2 3 2 3 3 2 2" xfId="2477"/>
    <cellStyle name="Обычный 3 2 3 2 3 3 3" xfId="1181"/>
    <cellStyle name="Обычный 3 2 3 2 3 3 4" xfId="1613"/>
    <cellStyle name="Обычный 3 2 3 2 3 3 5" xfId="2045"/>
    <cellStyle name="Обычный 3 2 3 2 3 4" xfId="533"/>
    <cellStyle name="Обычный 3 2 3 2 3 4 2" xfId="2261"/>
    <cellStyle name="Обычный 3 2 3 2 3 5" xfId="965"/>
    <cellStyle name="Обычный 3 2 3 2 3 6" xfId="1397"/>
    <cellStyle name="Обычный 3 2 3 2 3 7" xfId="1829"/>
    <cellStyle name="Обычный 3 2 3 2 4" xfId="137"/>
    <cellStyle name="Обычный 3 2 3 2 4 2" xfId="353"/>
    <cellStyle name="Обычный 3 2 3 2 4 2 2" xfId="785"/>
    <cellStyle name="Обычный 3 2 3 2 4 2 2 2" xfId="2513"/>
    <cellStyle name="Обычный 3 2 3 2 4 2 3" xfId="1217"/>
    <cellStyle name="Обычный 3 2 3 2 4 2 4" xfId="1649"/>
    <cellStyle name="Обычный 3 2 3 2 4 2 5" xfId="2081"/>
    <cellStyle name="Обычный 3 2 3 2 4 3" xfId="569"/>
    <cellStyle name="Обычный 3 2 3 2 4 3 2" xfId="2297"/>
    <cellStyle name="Обычный 3 2 3 2 4 4" xfId="1001"/>
    <cellStyle name="Обычный 3 2 3 2 4 5" xfId="1433"/>
    <cellStyle name="Обычный 3 2 3 2 4 6" xfId="1865"/>
    <cellStyle name="Обычный 3 2 3 2 5" xfId="245"/>
    <cellStyle name="Обычный 3 2 3 2 5 2" xfId="677"/>
    <cellStyle name="Обычный 3 2 3 2 5 2 2" xfId="2405"/>
    <cellStyle name="Обычный 3 2 3 2 5 3" xfId="1109"/>
    <cellStyle name="Обычный 3 2 3 2 5 4" xfId="1541"/>
    <cellStyle name="Обычный 3 2 3 2 5 5" xfId="1973"/>
    <cellStyle name="Обычный 3 2 3 2 6" xfId="461"/>
    <cellStyle name="Обычный 3 2 3 2 6 2" xfId="2189"/>
    <cellStyle name="Обычный 3 2 3 2 7" xfId="893"/>
    <cellStyle name="Обычный 3 2 3 2 8" xfId="1325"/>
    <cellStyle name="Обычный 3 2 3 2 9" xfId="1757"/>
    <cellStyle name="Обычный 3 2 3 3" xfId="41"/>
    <cellStyle name="Обычный 3 2 3 3 2" xfId="77"/>
    <cellStyle name="Обычный 3 2 3 3 2 2" xfId="185"/>
    <cellStyle name="Обычный 3 2 3 3 2 2 2" xfId="401"/>
    <cellStyle name="Обычный 3 2 3 3 2 2 2 2" xfId="833"/>
    <cellStyle name="Обычный 3 2 3 3 2 2 2 2 2" xfId="2561"/>
    <cellStyle name="Обычный 3 2 3 3 2 2 2 3" xfId="1265"/>
    <cellStyle name="Обычный 3 2 3 3 2 2 2 4" xfId="1697"/>
    <cellStyle name="Обычный 3 2 3 3 2 2 2 5" xfId="2129"/>
    <cellStyle name="Обычный 3 2 3 3 2 2 3" xfId="617"/>
    <cellStyle name="Обычный 3 2 3 3 2 2 3 2" xfId="2345"/>
    <cellStyle name="Обычный 3 2 3 3 2 2 4" xfId="1049"/>
    <cellStyle name="Обычный 3 2 3 3 2 2 5" xfId="1481"/>
    <cellStyle name="Обычный 3 2 3 3 2 2 6" xfId="1913"/>
    <cellStyle name="Обычный 3 2 3 3 2 3" xfId="293"/>
    <cellStyle name="Обычный 3 2 3 3 2 3 2" xfId="725"/>
    <cellStyle name="Обычный 3 2 3 3 2 3 2 2" xfId="2453"/>
    <cellStyle name="Обычный 3 2 3 3 2 3 3" xfId="1157"/>
    <cellStyle name="Обычный 3 2 3 3 2 3 4" xfId="1589"/>
    <cellStyle name="Обычный 3 2 3 3 2 3 5" xfId="2021"/>
    <cellStyle name="Обычный 3 2 3 3 2 4" xfId="509"/>
    <cellStyle name="Обычный 3 2 3 3 2 4 2" xfId="2237"/>
    <cellStyle name="Обычный 3 2 3 3 2 5" xfId="941"/>
    <cellStyle name="Обычный 3 2 3 3 2 6" xfId="1373"/>
    <cellStyle name="Обычный 3 2 3 3 2 7" xfId="1805"/>
    <cellStyle name="Обычный 3 2 3 3 3" xfId="113"/>
    <cellStyle name="Обычный 3 2 3 3 3 2" xfId="221"/>
    <cellStyle name="Обычный 3 2 3 3 3 2 2" xfId="437"/>
    <cellStyle name="Обычный 3 2 3 3 3 2 2 2" xfId="869"/>
    <cellStyle name="Обычный 3 2 3 3 3 2 2 2 2" xfId="2597"/>
    <cellStyle name="Обычный 3 2 3 3 3 2 2 3" xfId="1301"/>
    <cellStyle name="Обычный 3 2 3 3 3 2 2 4" xfId="1733"/>
    <cellStyle name="Обычный 3 2 3 3 3 2 2 5" xfId="2165"/>
    <cellStyle name="Обычный 3 2 3 3 3 2 3" xfId="653"/>
    <cellStyle name="Обычный 3 2 3 3 3 2 3 2" xfId="2381"/>
    <cellStyle name="Обычный 3 2 3 3 3 2 4" xfId="1085"/>
    <cellStyle name="Обычный 3 2 3 3 3 2 5" xfId="1517"/>
    <cellStyle name="Обычный 3 2 3 3 3 2 6" xfId="1949"/>
    <cellStyle name="Обычный 3 2 3 3 3 3" xfId="329"/>
    <cellStyle name="Обычный 3 2 3 3 3 3 2" xfId="761"/>
    <cellStyle name="Обычный 3 2 3 3 3 3 2 2" xfId="2489"/>
    <cellStyle name="Обычный 3 2 3 3 3 3 3" xfId="1193"/>
    <cellStyle name="Обычный 3 2 3 3 3 3 4" xfId="1625"/>
    <cellStyle name="Обычный 3 2 3 3 3 3 5" xfId="2057"/>
    <cellStyle name="Обычный 3 2 3 3 3 4" xfId="545"/>
    <cellStyle name="Обычный 3 2 3 3 3 4 2" xfId="2273"/>
    <cellStyle name="Обычный 3 2 3 3 3 5" xfId="977"/>
    <cellStyle name="Обычный 3 2 3 3 3 6" xfId="1409"/>
    <cellStyle name="Обычный 3 2 3 3 3 7" xfId="1841"/>
    <cellStyle name="Обычный 3 2 3 3 4" xfId="149"/>
    <cellStyle name="Обычный 3 2 3 3 4 2" xfId="365"/>
    <cellStyle name="Обычный 3 2 3 3 4 2 2" xfId="797"/>
    <cellStyle name="Обычный 3 2 3 3 4 2 2 2" xfId="2525"/>
    <cellStyle name="Обычный 3 2 3 3 4 2 3" xfId="1229"/>
    <cellStyle name="Обычный 3 2 3 3 4 2 4" xfId="1661"/>
    <cellStyle name="Обычный 3 2 3 3 4 2 5" xfId="2093"/>
    <cellStyle name="Обычный 3 2 3 3 4 3" xfId="581"/>
    <cellStyle name="Обычный 3 2 3 3 4 3 2" xfId="2309"/>
    <cellStyle name="Обычный 3 2 3 3 4 4" xfId="1013"/>
    <cellStyle name="Обычный 3 2 3 3 4 5" xfId="1445"/>
    <cellStyle name="Обычный 3 2 3 3 4 6" xfId="1877"/>
    <cellStyle name="Обычный 3 2 3 3 5" xfId="257"/>
    <cellStyle name="Обычный 3 2 3 3 5 2" xfId="689"/>
    <cellStyle name="Обычный 3 2 3 3 5 2 2" xfId="2417"/>
    <cellStyle name="Обычный 3 2 3 3 5 3" xfId="1121"/>
    <cellStyle name="Обычный 3 2 3 3 5 4" xfId="1553"/>
    <cellStyle name="Обычный 3 2 3 3 5 5" xfId="1985"/>
    <cellStyle name="Обычный 3 2 3 3 6" xfId="473"/>
    <cellStyle name="Обычный 3 2 3 3 6 2" xfId="2201"/>
    <cellStyle name="Обычный 3 2 3 3 7" xfId="905"/>
    <cellStyle name="Обычный 3 2 3 3 8" xfId="1337"/>
    <cellStyle name="Обычный 3 2 3 3 9" xfId="1769"/>
    <cellStyle name="Обычный 3 2 3 4" xfId="53"/>
    <cellStyle name="Обычный 3 2 3 4 2" xfId="161"/>
    <cellStyle name="Обычный 3 2 3 4 2 2" xfId="377"/>
    <cellStyle name="Обычный 3 2 3 4 2 2 2" xfId="809"/>
    <cellStyle name="Обычный 3 2 3 4 2 2 2 2" xfId="2537"/>
    <cellStyle name="Обычный 3 2 3 4 2 2 3" xfId="1241"/>
    <cellStyle name="Обычный 3 2 3 4 2 2 4" xfId="1673"/>
    <cellStyle name="Обычный 3 2 3 4 2 2 5" xfId="2105"/>
    <cellStyle name="Обычный 3 2 3 4 2 3" xfId="593"/>
    <cellStyle name="Обычный 3 2 3 4 2 3 2" xfId="2321"/>
    <cellStyle name="Обычный 3 2 3 4 2 4" xfId="1025"/>
    <cellStyle name="Обычный 3 2 3 4 2 5" xfId="1457"/>
    <cellStyle name="Обычный 3 2 3 4 2 6" xfId="1889"/>
    <cellStyle name="Обычный 3 2 3 4 3" xfId="269"/>
    <cellStyle name="Обычный 3 2 3 4 3 2" xfId="701"/>
    <cellStyle name="Обычный 3 2 3 4 3 2 2" xfId="2429"/>
    <cellStyle name="Обычный 3 2 3 4 3 3" xfId="1133"/>
    <cellStyle name="Обычный 3 2 3 4 3 4" xfId="1565"/>
    <cellStyle name="Обычный 3 2 3 4 3 5" xfId="1997"/>
    <cellStyle name="Обычный 3 2 3 4 4" xfId="485"/>
    <cellStyle name="Обычный 3 2 3 4 4 2" xfId="2213"/>
    <cellStyle name="Обычный 3 2 3 4 5" xfId="917"/>
    <cellStyle name="Обычный 3 2 3 4 6" xfId="1349"/>
    <cellStyle name="Обычный 3 2 3 4 7" xfId="1781"/>
    <cellStyle name="Обычный 3 2 3 5" xfId="89"/>
    <cellStyle name="Обычный 3 2 3 5 2" xfId="197"/>
    <cellStyle name="Обычный 3 2 3 5 2 2" xfId="413"/>
    <cellStyle name="Обычный 3 2 3 5 2 2 2" xfId="845"/>
    <cellStyle name="Обычный 3 2 3 5 2 2 2 2" xfId="2573"/>
    <cellStyle name="Обычный 3 2 3 5 2 2 3" xfId="1277"/>
    <cellStyle name="Обычный 3 2 3 5 2 2 4" xfId="1709"/>
    <cellStyle name="Обычный 3 2 3 5 2 2 5" xfId="2141"/>
    <cellStyle name="Обычный 3 2 3 5 2 3" xfId="629"/>
    <cellStyle name="Обычный 3 2 3 5 2 3 2" xfId="2357"/>
    <cellStyle name="Обычный 3 2 3 5 2 4" xfId="1061"/>
    <cellStyle name="Обычный 3 2 3 5 2 5" xfId="1493"/>
    <cellStyle name="Обычный 3 2 3 5 2 6" xfId="1925"/>
    <cellStyle name="Обычный 3 2 3 5 3" xfId="305"/>
    <cellStyle name="Обычный 3 2 3 5 3 2" xfId="737"/>
    <cellStyle name="Обычный 3 2 3 5 3 2 2" xfId="2465"/>
    <cellStyle name="Обычный 3 2 3 5 3 3" xfId="1169"/>
    <cellStyle name="Обычный 3 2 3 5 3 4" xfId="1601"/>
    <cellStyle name="Обычный 3 2 3 5 3 5" xfId="2033"/>
    <cellStyle name="Обычный 3 2 3 5 4" xfId="521"/>
    <cellStyle name="Обычный 3 2 3 5 4 2" xfId="2249"/>
    <cellStyle name="Обычный 3 2 3 5 5" xfId="953"/>
    <cellStyle name="Обычный 3 2 3 5 6" xfId="1385"/>
    <cellStyle name="Обычный 3 2 3 5 7" xfId="1817"/>
    <cellStyle name="Обычный 3 2 3 6" xfId="125"/>
    <cellStyle name="Обычный 3 2 3 6 2" xfId="341"/>
    <cellStyle name="Обычный 3 2 3 6 2 2" xfId="773"/>
    <cellStyle name="Обычный 3 2 3 6 2 2 2" xfId="2501"/>
    <cellStyle name="Обычный 3 2 3 6 2 3" xfId="1205"/>
    <cellStyle name="Обычный 3 2 3 6 2 4" xfId="1637"/>
    <cellStyle name="Обычный 3 2 3 6 2 5" xfId="2069"/>
    <cellStyle name="Обычный 3 2 3 6 3" xfId="557"/>
    <cellStyle name="Обычный 3 2 3 6 3 2" xfId="2285"/>
    <cellStyle name="Обычный 3 2 3 6 4" xfId="989"/>
    <cellStyle name="Обычный 3 2 3 6 5" xfId="1421"/>
    <cellStyle name="Обычный 3 2 3 6 6" xfId="1853"/>
    <cellStyle name="Обычный 3 2 3 7" xfId="233"/>
    <cellStyle name="Обычный 3 2 3 7 2" xfId="665"/>
    <cellStyle name="Обычный 3 2 3 7 2 2" xfId="2393"/>
    <cellStyle name="Обычный 3 2 3 7 3" xfId="1097"/>
    <cellStyle name="Обычный 3 2 3 7 4" xfId="1529"/>
    <cellStyle name="Обычный 3 2 3 7 5" xfId="1961"/>
    <cellStyle name="Обычный 3 2 3 8" xfId="449"/>
    <cellStyle name="Обычный 3 2 3 8 2" xfId="2177"/>
    <cellStyle name="Обычный 3 2 3 9" xfId="881"/>
    <cellStyle name="Обычный 3 2 4" xfId="23"/>
    <cellStyle name="Обычный 3 2 4 2" xfId="59"/>
    <cellStyle name="Обычный 3 2 4 2 2" xfId="167"/>
    <cellStyle name="Обычный 3 2 4 2 2 2" xfId="383"/>
    <cellStyle name="Обычный 3 2 4 2 2 2 2" xfId="815"/>
    <cellStyle name="Обычный 3 2 4 2 2 2 2 2" xfId="2543"/>
    <cellStyle name="Обычный 3 2 4 2 2 2 3" xfId="1247"/>
    <cellStyle name="Обычный 3 2 4 2 2 2 4" xfId="1679"/>
    <cellStyle name="Обычный 3 2 4 2 2 2 5" xfId="2111"/>
    <cellStyle name="Обычный 3 2 4 2 2 3" xfId="599"/>
    <cellStyle name="Обычный 3 2 4 2 2 3 2" xfId="2327"/>
    <cellStyle name="Обычный 3 2 4 2 2 4" xfId="1031"/>
    <cellStyle name="Обычный 3 2 4 2 2 5" xfId="1463"/>
    <cellStyle name="Обычный 3 2 4 2 2 6" xfId="1895"/>
    <cellStyle name="Обычный 3 2 4 2 3" xfId="275"/>
    <cellStyle name="Обычный 3 2 4 2 3 2" xfId="707"/>
    <cellStyle name="Обычный 3 2 4 2 3 2 2" xfId="2435"/>
    <cellStyle name="Обычный 3 2 4 2 3 3" xfId="1139"/>
    <cellStyle name="Обычный 3 2 4 2 3 4" xfId="1571"/>
    <cellStyle name="Обычный 3 2 4 2 3 5" xfId="2003"/>
    <cellStyle name="Обычный 3 2 4 2 4" xfId="491"/>
    <cellStyle name="Обычный 3 2 4 2 4 2" xfId="2219"/>
    <cellStyle name="Обычный 3 2 4 2 5" xfId="923"/>
    <cellStyle name="Обычный 3 2 4 2 6" xfId="1355"/>
    <cellStyle name="Обычный 3 2 4 2 7" xfId="1787"/>
    <cellStyle name="Обычный 3 2 4 3" xfId="95"/>
    <cellStyle name="Обычный 3 2 4 3 2" xfId="203"/>
    <cellStyle name="Обычный 3 2 4 3 2 2" xfId="419"/>
    <cellStyle name="Обычный 3 2 4 3 2 2 2" xfId="851"/>
    <cellStyle name="Обычный 3 2 4 3 2 2 2 2" xfId="2579"/>
    <cellStyle name="Обычный 3 2 4 3 2 2 3" xfId="1283"/>
    <cellStyle name="Обычный 3 2 4 3 2 2 4" xfId="1715"/>
    <cellStyle name="Обычный 3 2 4 3 2 2 5" xfId="2147"/>
    <cellStyle name="Обычный 3 2 4 3 2 3" xfId="635"/>
    <cellStyle name="Обычный 3 2 4 3 2 3 2" xfId="2363"/>
    <cellStyle name="Обычный 3 2 4 3 2 4" xfId="1067"/>
    <cellStyle name="Обычный 3 2 4 3 2 5" xfId="1499"/>
    <cellStyle name="Обычный 3 2 4 3 2 6" xfId="1931"/>
    <cellStyle name="Обычный 3 2 4 3 3" xfId="311"/>
    <cellStyle name="Обычный 3 2 4 3 3 2" xfId="743"/>
    <cellStyle name="Обычный 3 2 4 3 3 2 2" xfId="2471"/>
    <cellStyle name="Обычный 3 2 4 3 3 3" xfId="1175"/>
    <cellStyle name="Обычный 3 2 4 3 3 4" xfId="1607"/>
    <cellStyle name="Обычный 3 2 4 3 3 5" xfId="2039"/>
    <cellStyle name="Обычный 3 2 4 3 4" xfId="527"/>
    <cellStyle name="Обычный 3 2 4 3 4 2" xfId="2255"/>
    <cellStyle name="Обычный 3 2 4 3 5" xfId="959"/>
    <cellStyle name="Обычный 3 2 4 3 6" xfId="1391"/>
    <cellStyle name="Обычный 3 2 4 3 7" xfId="1823"/>
    <cellStyle name="Обычный 3 2 4 4" xfId="131"/>
    <cellStyle name="Обычный 3 2 4 4 2" xfId="347"/>
    <cellStyle name="Обычный 3 2 4 4 2 2" xfId="779"/>
    <cellStyle name="Обычный 3 2 4 4 2 2 2" xfId="2507"/>
    <cellStyle name="Обычный 3 2 4 4 2 3" xfId="1211"/>
    <cellStyle name="Обычный 3 2 4 4 2 4" xfId="1643"/>
    <cellStyle name="Обычный 3 2 4 4 2 5" xfId="2075"/>
    <cellStyle name="Обычный 3 2 4 4 3" xfId="563"/>
    <cellStyle name="Обычный 3 2 4 4 3 2" xfId="2291"/>
    <cellStyle name="Обычный 3 2 4 4 4" xfId="995"/>
    <cellStyle name="Обычный 3 2 4 4 5" xfId="1427"/>
    <cellStyle name="Обычный 3 2 4 4 6" xfId="1859"/>
    <cellStyle name="Обычный 3 2 4 5" xfId="239"/>
    <cellStyle name="Обычный 3 2 4 5 2" xfId="671"/>
    <cellStyle name="Обычный 3 2 4 5 2 2" xfId="2399"/>
    <cellStyle name="Обычный 3 2 4 5 3" xfId="1103"/>
    <cellStyle name="Обычный 3 2 4 5 4" xfId="1535"/>
    <cellStyle name="Обычный 3 2 4 5 5" xfId="1967"/>
    <cellStyle name="Обычный 3 2 4 6" xfId="455"/>
    <cellStyle name="Обычный 3 2 4 6 2" xfId="2183"/>
    <cellStyle name="Обычный 3 2 4 7" xfId="887"/>
    <cellStyle name="Обычный 3 2 4 8" xfId="1319"/>
    <cellStyle name="Обычный 3 2 4 9" xfId="1751"/>
    <cellStyle name="Обычный 3 2 5" xfId="35"/>
    <cellStyle name="Обычный 3 2 5 2" xfId="71"/>
    <cellStyle name="Обычный 3 2 5 2 2" xfId="179"/>
    <cellStyle name="Обычный 3 2 5 2 2 2" xfId="395"/>
    <cellStyle name="Обычный 3 2 5 2 2 2 2" xfId="827"/>
    <cellStyle name="Обычный 3 2 5 2 2 2 2 2" xfId="2555"/>
    <cellStyle name="Обычный 3 2 5 2 2 2 3" xfId="1259"/>
    <cellStyle name="Обычный 3 2 5 2 2 2 4" xfId="1691"/>
    <cellStyle name="Обычный 3 2 5 2 2 2 5" xfId="2123"/>
    <cellStyle name="Обычный 3 2 5 2 2 3" xfId="611"/>
    <cellStyle name="Обычный 3 2 5 2 2 3 2" xfId="2339"/>
    <cellStyle name="Обычный 3 2 5 2 2 4" xfId="1043"/>
    <cellStyle name="Обычный 3 2 5 2 2 5" xfId="1475"/>
    <cellStyle name="Обычный 3 2 5 2 2 6" xfId="1907"/>
    <cellStyle name="Обычный 3 2 5 2 3" xfId="287"/>
    <cellStyle name="Обычный 3 2 5 2 3 2" xfId="719"/>
    <cellStyle name="Обычный 3 2 5 2 3 2 2" xfId="2447"/>
    <cellStyle name="Обычный 3 2 5 2 3 3" xfId="1151"/>
    <cellStyle name="Обычный 3 2 5 2 3 4" xfId="1583"/>
    <cellStyle name="Обычный 3 2 5 2 3 5" xfId="2015"/>
    <cellStyle name="Обычный 3 2 5 2 4" xfId="503"/>
    <cellStyle name="Обычный 3 2 5 2 4 2" xfId="2231"/>
    <cellStyle name="Обычный 3 2 5 2 5" xfId="935"/>
    <cellStyle name="Обычный 3 2 5 2 6" xfId="1367"/>
    <cellStyle name="Обычный 3 2 5 2 7" xfId="1799"/>
    <cellStyle name="Обычный 3 2 5 3" xfId="107"/>
    <cellStyle name="Обычный 3 2 5 3 2" xfId="215"/>
    <cellStyle name="Обычный 3 2 5 3 2 2" xfId="431"/>
    <cellStyle name="Обычный 3 2 5 3 2 2 2" xfId="863"/>
    <cellStyle name="Обычный 3 2 5 3 2 2 2 2" xfId="2591"/>
    <cellStyle name="Обычный 3 2 5 3 2 2 3" xfId="1295"/>
    <cellStyle name="Обычный 3 2 5 3 2 2 4" xfId="1727"/>
    <cellStyle name="Обычный 3 2 5 3 2 2 5" xfId="2159"/>
    <cellStyle name="Обычный 3 2 5 3 2 3" xfId="647"/>
    <cellStyle name="Обычный 3 2 5 3 2 3 2" xfId="2375"/>
    <cellStyle name="Обычный 3 2 5 3 2 4" xfId="1079"/>
    <cellStyle name="Обычный 3 2 5 3 2 5" xfId="1511"/>
    <cellStyle name="Обычный 3 2 5 3 2 6" xfId="1943"/>
    <cellStyle name="Обычный 3 2 5 3 3" xfId="323"/>
    <cellStyle name="Обычный 3 2 5 3 3 2" xfId="755"/>
    <cellStyle name="Обычный 3 2 5 3 3 2 2" xfId="2483"/>
    <cellStyle name="Обычный 3 2 5 3 3 3" xfId="1187"/>
    <cellStyle name="Обычный 3 2 5 3 3 4" xfId="1619"/>
    <cellStyle name="Обычный 3 2 5 3 3 5" xfId="2051"/>
    <cellStyle name="Обычный 3 2 5 3 4" xfId="539"/>
    <cellStyle name="Обычный 3 2 5 3 4 2" xfId="2267"/>
    <cellStyle name="Обычный 3 2 5 3 5" xfId="971"/>
    <cellStyle name="Обычный 3 2 5 3 6" xfId="1403"/>
    <cellStyle name="Обычный 3 2 5 3 7" xfId="1835"/>
    <cellStyle name="Обычный 3 2 5 4" xfId="143"/>
    <cellStyle name="Обычный 3 2 5 4 2" xfId="359"/>
    <cellStyle name="Обычный 3 2 5 4 2 2" xfId="791"/>
    <cellStyle name="Обычный 3 2 5 4 2 2 2" xfId="2519"/>
    <cellStyle name="Обычный 3 2 5 4 2 3" xfId="1223"/>
    <cellStyle name="Обычный 3 2 5 4 2 4" xfId="1655"/>
    <cellStyle name="Обычный 3 2 5 4 2 5" xfId="2087"/>
    <cellStyle name="Обычный 3 2 5 4 3" xfId="575"/>
    <cellStyle name="Обычный 3 2 5 4 3 2" xfId="2303"/>
    <cellStyle name="Обычный 3 2 5 4 4" xfId="1007"/>
    <cellStyle name="Обычный 3 2 5 4 5" xfId="1439"/>
    <cellStyle name="Обычный 3 2 5 4 6" xfId="1871"/>
    <cellStyle name="Обычный 3 2 5 5" xfId="251"/>
    <cellStyle name="Обычный 3 2 5 5 2" xfId="683"/>
    <cellStyle name="Обычный 3 2 5 5 2 2" xfId="2411"/>
    <cellStyle name="Обычный 3 2 5 5 3" xfId="1115"/>
    <cellStyle name="Обычный 3 2 5 5 4" xfId="1547"/>
    <cellStyle name="Обычный 3 2 5 5 5" xfId="1979"/>
    <cellStyle name="Обычный 3 2 5 6" xfId="467"/>
    <cellStyle name="Обычный 3 2 5 6 2" xfId="2195"/>
    <cellStyle name="Обычный 3 2 5 7" xfId="899"/>
    <cellStyle name="Обычный 3 2 5 8" xfId="1331"/>
    <cellStyle name="Обычный 3 2 5 9" xfId="1763"/>
    <cellStyle name="Обычный 3 2 6" xfId="47"/>
    <cellStyle name="Обычный 3 2 6 2" xfId="155"/>
    <cellStyle name="Обычный 3 2 6 2 2" xfId="371"/>
    <cellStyle name="Обычный 3 2 6 2 2 2" xfId="803"/>
    <cellStyle name="Обычный 3 2 6 2 2 2 2" xfId="2531"/>
    <cellStyle name="Обычный 3 2 6 2 2 3" xfId="1235"/>
    <cellStyle name="Обычный 3 2 6 2 2 4" xfId="1667"/>
    <cellStyle name="Обычный 3 2 6 2 2 5" xfId="2099"/>
    <cellStyle name="Обычный 3 2 6 2 3" xfId="587"/>
    <cellStyle name="Обычный 3 2 6 2 3 2" xfId="2315"/>
    <cellStyle name="Обычный 3 2 6 2 4" xfId="1019"/>
    <cellStyle name="Обычный 3 2 6 2 5" xfId="1451"/>
    <cellStyle name="Обычный 3 2 6 2 6" xfId="1883"/>
    <cellStyle name="Обычный 3 2 6 3" xfId="263"/>
    <cellStyle name="Обычный 3 2 6 3 2" xfId="695"/>
    <cellStyle name="Обычный 3 2 6 3 2 2" xfId="2423"/>
    <cellStyle name="Обычный 3 2 6 3 3" xfId="1127"/>
    <cellStyle name="Обычный 3 2 6 3 4" xfId="1559"/>
    <cellStyle name="Обычный 3 2 6 3 5" xfId="1991"/>
    <cellStyle name="Обычный 3 2 6 4" xfId="479"/>
    <cellStyle name="Обычный 3 2 6 4 2" xfId="2207"/>
    <cellStyle name="Обычный 3 2 6 5" xfId="911"/>
    <cellStyle name="Обычный 3 2 6 6" xfId="1343"/>
    <cellStyle name="Обычный 3 2 6 7" xfId="1775"/>
    <cellStyle name="Обычный 3 2 7" xfId="83"/>
    <cellStyle name="Обычный 3 2 7 2" xfId="191"/>
    <cellStyle name="Обычный 3 2 7 2 2" xfId="407"/>
    <cellStyle name="Обычный 3 2 7 2 2 2" xfId="839"/>
    <cellStyle name="Обычный 3 2 7 2 2 2 2" xfId="2567"/>
    <cellStyle name="Обычный 3 2 7 2 2 3" xfId="1271"/>
    <cellStyle name="Обычный 3 2 7 2 2 4" xfId="1703"/>
    <cellStyle name="Обычный 3 2 7 2 2 5" xfId="2135"/>
    <cellStyle name="Обычный 3 2 7 2 3" xfId="623"/>
    <cellStyle name="Обычный 3 2 7 2 3 2" xfId="2351"/>
    <cellStyle name="Обычный 3 2 7 2 4" xfId="1055"/>
    <cellStyle name="Обычный 3 2 7 2 5" xfId="1487"/>
    <cellStyle name="Обычный 3 2 7 2 6" xfId="1919"/>
    <cellStyle name="Обычный 3 2 7 3" xfId="299"/>
    <cellStyle name="Обычный 3 2 7 3 2" xfId="731"/>
    <cellStyle name="Обычный 3 2 7 3 2 2" xfId="2459"/>
    <cellStyle name="Обычный 3 2 7 3 3" xfId="1163"/>
    <cellStyle name="Обычный 3 2 7 3 4" xfId="1595"/>
    <cellStyle name="Обычный 3 2 7 3 5" xfId="2027"/>
    <cellStyle name="Обычный 3 2 7 4" xfId="515"/>
    <cellStyle name="Обычный 3 2 7 4 2" xfId="2243"/>
    <cellStyle name="Обычный 3 2 7 5" xfId="947"/>
    <cellStyle name="Обычный 3 2 7 6" xfId="1379"/>
    <cellStyle name="Обычный 3 2 7 7" xfId="1811"/>
    <cellStyle name="Обычный 3 2 8" xfId="119"/>
    <cellStyle name="Обычный 3 2 8 2" xfId="335"/>
    <cellStyle name="Обычный 3 2 8 2 2" xfId="767"/>
    <cellStyle name="Обычный 3 2 8 2 2 2" xfId="2495"/>
    <cellStyle name="Обычный 3 2 8 2 3" xfId="1199"/>
    <cellStyle name="Обычный 3 2 8 2 4" xfId="1631"/>
    <cellStyle name="Обычный 3 2 8 2 5" xfId="2063"/>
    <cellStyle name="Обычный 3 2 8 3" xfId="551"/>
    <cellStyle name="Обычный 3 2 8 3 2" xfId="2279"/>
    <cellStyle name="Обычный 3 2 8 4" xfId="983"/>
    <cellStyle name="Обычный 3 2 8 5" xfId="1415"/>
    <cellStyle name="Обычный 3 2 8 6" xfId="1847"/>
    <cellStyle name="Обычный 3 2 9" xfId="227"/>
    <cellStyle name="Обычный 3 2 9 2" xfId="659"/>
    <cellStyle name="Обычный 3 2 9 2 2" xfId="2387"/>
    <cellStyle name="Обычный 3 2 9 3" xfId="1091"/>
    <cellStyle name="Обычный 3 2 9 4" xfId="1523"/>
    <cellStyle name="Обычный 3 2 9 5" xfId="1955"/>
    <cellStyle name="Обычный 3 3" xfId="10"/>
    <cellStyle name="Обычный 3 3 10" xfId="442"/>
    <cellStyle name="Обычный 3 3 10 2" xfId="2170"/>
    <cellStyle name="Обычный 3 3 11" xfId="874"/>
    <cellStyle name="Обычный 3 3 12" xfId="1306"/>
    <cellStyle name="Обычный 3 3 13" xfId="1738"/>
    <cellStyle name="Обычный 3 3 2" xfId="13"/>
    <cellStyle name="Обычный 3 3 2 10" xfId="877"/>
    <cellStyle name="Обычный 3 3 2 11" xfId="1309"/>
    <cellStyle name="Обычный 3 3 2 12" xfId="1741"/>
    <cellStyle name="Обычный 3 3 2 2" xfId="19"/>
    <cellStyle name="Обычный 3 3 2 2 10" xfId="1315"/>
    <cellStyle name="Обычный 3 3 2 2 11" xfId="1747"/>
    <cellStyle name="Обычный 3 3 2 2 2" xfId="31"/>
    <cellStyle name="Обычный 3 3 2 2 2 2" xfId="67"/>
    <cellStyle name="Обычный 3 3 2 2 2 2 2" xfId="175"/>
    <cellStyle name="Обычный 3 3 2 2 2 2 2 2" xfId="391"/>
    <cellStyle name="Обычный 3 3 2 2 2 2 2 2 2" xfId="823"/>
    <cellStyle name="Обычный 3 3 2 2 2 2 2 2 2 2" xfId="2551"/>
    <cellStyle name="Обычный 3 3 2 2 2 2 2 2 3" xfId="1255"/>
    <cellStyle name="Обычный 3 3 2 2 2 2 2 2 4" xfId="1687"/>
    <cellStyle name="Обычный 3 3 2 2 2 2 2 2 5" xfId="2119"/>
    <cellStyle name="Обычный 3 3 2 2 2 2 2 3" xfId="607"/>
    <cellStyle name="Обычный 3 3 2 2 2 2 2 3 2" xfId="2335"/>
    <cellStyle name="Обычный 3 3 2 2 2 2 2 4" xfId="1039"/>
    <cellStyle name="Обычный 3 3 2 2 2 2 2 5" xfId="1471"/>
    <cellStyle name="Обычный 3 3 2 2 2 2 2 6" xfId="1903"/>
    <cellStyle name="Обычный 3 3 2 2 2 2 3" xfId="283"/>
    <cellStyle name="Обычный 3 3 2 2 2 2 3 2" xfId="715"/>
    <cellStyle name="Обычный 3 3 2 2 2 2 3 2 2" xfId="2443"/>
    <cellStyle name="Обычный 3 3 2 2 2 2 3 3" xfId="1147"/>
    <cellStyle name="Обычный 3 3 2 2 2 2 3 4" xfId="1579"/>
    <cellStyle name="Обычный 3 3 2 2 2 2 3 5" xfId="2011"/>
    <cellStyle name="Обычный 3 3 2 2 2 2 4" xfId="499"/>
    <cellStyle name="Обычный 3 3 2 2 2 2 4 2" xfId="2227"/>
    <cellStyle name="Обычный 3 3 2 2 2 2 5" xfId="931"/>
    <cellStyle name="Обычный 3 3 2 2 2 2 6" xfId="1363"/>
    <cellStyle name="Обычный 3 3 2 2 2 2 7" xfId="1795"/>
    <cellStyle name="Обычный 3 3 2 2 2 3" xfId="103"/>
    <cellStyle name="Обычный 3 3 2 2 2 3 2" xfId="211"/>
    <cellStyle name="Обычный 3 3 2 2 2 3 2 2" xfId="427"/>
    <cellStyle name="Обычный 3 3 2 2 2 3 2 2 2" xfId="859"/>
    <cellStyle name="Обычный 3 3 2 2 2 3 2 2 2 2" xfId="2587"/>
    <cellStyle name="Обычный 3 3 2 2 2 3 2 2 3" xfId="1291"/>
    <cellStyle name="Обычный 3 3 2 2 2 3 2 2 4" xfId="1723"/>
    <cellStyle name="Обычный 3 3 2 2 2 3 2 2 5" xfId="2155"/>
    <cellStyle name="Обычный 3 3 2 2 2 3 2 3" xfId="643"/>
    <cellStyle name="Обычный 3 3 2 2 2 3 2 3 2" xfId="2371"/>
    <cellStyle name="Обычный 3 3 2 2 2 3 2 4" xfId="1075"/>
    <cellStyle name="Обычный 3 3 2 2 2 3 2 5" xfId="1507"/>
    <cellStyle name="Обычный 3 3 2 2 2 3 2 6" xfId="1939"/>
    <cellStyle name="Обычный 3 3 2 2 2 3 3" xfId="319"/>
    <cellStyle name="Обычный 3 3 2 2 2 3 3 2" xfId="751"/>
    <cellStyle name="Обычный 3 3 2 2 2 3 3 2 2" xfId="2479"/>
    <cellStyle name="Обычный 3 3 2 2 2 3 3 3" xfId="1183"/>
    <cellStyle name="Обычный 3 3 2 2 2 3 3 4" xfId="1615"/>
    <cellStyle name="Обычный 3 3 2 2 2 3 3 5" xfId="2047"/>
    <cellStyle name="Обычный 3 3 2 2 2 3 4" xfId="535"/>
    <cellStyle name="Обычный 3 3 2 2 2 3 4 2" xfId="2263"/>
    <cellStyle name="Обычный 3 3 2 2 2 3 5" xfId="967"/>
    <cellStyle name="Обычный 3 3 2 2 2 3 6" xfId="1399"/>
    <cellStyle name="Обычный 3 3 2 2 2 3 7" xfId="1831"/>
    <cellStyle name="Обычный 3 3 2 2 2 4" xfId="139"/>
    <cellStyle name="Обычный 3 3 2 2 2 4 2" xfId="355"/>
    <cellStyle name="Обычный 3 3 2 2 2 4 2 2" xfId="787"/>
    <cellStyle name="Обычный 3 3 2 2 2 4 2 2 2" xfId="2515"/>
    <cellStyle name="Обычный 3 3 2 2 2 4 2 3" xfId="1219"/>
    <cellStyle name="Обычный 3 3 2 2 2 4 2 4" xfId="1651"/>
    <cellStyle name="Обычный 3 3 2 2 2 4 2 5" xfId="2083"/>
    <cellStyle name="Обычный 3 3 2 2 2 4 3" xfId="571"/>
    <cellStyle name="Обычный 3 3 2 2 2 4 3 2" xfId="2299"/>
    <cellStyle name="Обычный 3 3 2 2 2 4 4" xfId="1003"/>
    <cellStyle name="Обычный 3 3 2 2 2 4 5" xfId="1435"/>
    <cellStyle name="Обычный 3 3 2 2 2 4 6" xfId="1867"/>
    <cellStyle name="Обычный 3 3 2 2 2 5" xfId="247"/>
    <cellStyle name="Обычный 3 3 2 2 2 5 2" xfId="679"/>
    <cellStyle name="Обычный 3 3 2 2 2 5 2 2" xfId="2407"/>
    <cellStyle name="Обычный 3 3 2 2 2 5 3" xfId="1111"/>
    <cellStyle name="Обычный 3 3 2 2 2 5 4" xfId="1543"/>
    <cellStyle name="Обычный 3 3 2 2 2 5 5" xfId="1975"/>
    <cellStyle name="Обычный 3 3 2 2 2 6" xfId="463"/>
    <cellStyle name="Обычный 3 3 2 2 2 6 2" xfId="2191"/>
    <cellStyle name="Обычный 3 3 2 2 2 7" xfId="895"/>
    <cellStyle name="Обычный 3 3 2 2 2 8" xfId="1327"/>
    <cellStyle name="Обычный 3 3 2 2 2 9" xfId="1759"/>
    <cellStyle name="Обычный 3 3 2 2 3" xfId="43"/>
    <cellStyle name="Обычный 3 3 2 2 3 2" xfId="79"/>
    <cellStyle name="Обычный 3 3 2 2 3 2 2" xfId="187"/>
    <cellStyle name="Обычный 3 3 2 2 3 2 2 2" xfId="403"/>
    <cellStyle name="Обычный 3 3 2 2 3 2 2 2 2" xfId="835"/>
    <cellStyle name="Обычный 3 3 2 2 3 2 2 2 2 2" xfId="2563"/>
    <cellStyle name="Обычный 3 3 2 2 3 2 2 2 3" xfId="1267"/>
    <cellStyle name="Обычный 3 3 2 2 3 2 2 2 4" xfId="1699"/>
    <cellStyle name="Обычный 3 3 2 2 3 2 2 2 5" xfId="2131"/>
    <cellStyle name="Обычный 3 3 2 2 3 2 2 3" xfId="619"/>
    <cellStyle name="Обычный 3 3 2 2 3 2 2 3 2" xfId="2347"/>
    <cellStyle name="Обычный 3 3 2 2 3 2 2 4" xfId="1051"/>
    <cellStyle name="Обычный 3 3 2 2 3 2 2 5" xfId="1483"/>
    <cellStyle name="Обычный 3 3 2 2 3 2 2 6" xfId="1915"/>
    <cellStyle name="Обычный 3 3 2 2 3 2 3" xfId="295"/>
    <cellStyle name="Обычный 3 3 2 2 3 2 3 2" xfId="727"/>
    <cellStyle name="Обычный 3 3 2 2 3 2 3 2 2" xfId="2455"/>
    <cellStyle name="Обычный 3 3 2 2 3 2 3 3" xfId="1159"/>
    <cellStyle name="Обычный 3 3 2 2 3 2 3 4" xfId="1591"/>
    <cellStyle name="Обычный 3 3 2 2 3 2 3 5" xfId="2023"/>
    <cellStyle name="Обычный 3 3 2 2 3 2 4" xfId="511"/>
    <cellStyle name="Обычный 3 3 2 2 3 2 4 2" xfId="2239"/>
    <cellStyle name="Обычный 3 3 2 2 3 2 5" xfId="943"/>
    <cellStyle name="Обычный 3 3 2 2 3 2 6" xfId="1375"/>
    <cellStyle name="Обычный 3 3 2 2 3 2 7" xfId="1807"/>
    <cellStyle name="Обычный 3 3 2 2 3 3" xfId="115"/>
    <cellStyle name="Обычный 3 3 2 2 3 3 2" xfId="223"/>
    <cellStyle name="Обычный 3 3 2 2 3 3 2 2" xfId="439"/>
    <cellStyle name="Обычный 3 3 2 2 3 3 2 2 2" xfId="871"/>
    <cellStyle name="Обычный 3 3 2 2 3 3 2 2 2 2" xfId="2599"/>
    <cellStyle name="Обычный 3 3 2 2 3 3 2 2 3" xfId="1303"/>
    <cellStyle name="Обычный 3 3 2 2 3 3 2 2 4" xfId="1735"/>
    <cellStyle name="Обычный 3 3 2 2 3 3 2 2 5" xfId="2167"/>
    <cellStyle name="Обычный 3 3 2 2 3 3 2 3" xfId="655"/>
    <cellStyle name="Обычный 3 3 2 2 3 3 2 3 2" xfId="2383"/>
    <cellStyle name="Обычный 3 3 2 2 3 3 2 4" xfId="1087"/>
    <cellStyle name="Обычный 3 3 2 2 3 3 2 5" xfId="1519"/>
    <cellStyle name="Обычный 3 3 2 2 3 3 2 6" xfId="1951"/>
    <cellStyle name="Обычный 3 3 2 2 3 3 3" xfId="331"/>
    <cellStyle name="Обычный 3 3 2 2 3 3 3 2" xfId="763"/>
    <cellStyle name="Обычный 3 3 2 2 3 3 3 2 2" xfId="2491"/>
    <cellStyle name="Обычный 3 3 2 2 3 3 3 3" xfId="1195"/>
    <cellStyle name="Обычный 3 3 2 2 3 3 3 4" xfId="1627"/>
    <cellStyle name="Обычный 3 3 2 2 3 3 3 5" xfId="2059"/>
    <cellStyle name="Обычный 3 3 2 2 3 3 4" xfId="547"/>
    <cellStyle name="Обычный 3 3 2 2 3 3 4 2" xfId="2275"/>
    <cellStyle name="Обычный 3 3 2 2 3 3 5" xfId="979"/>
    <cellStyle name="Обычный 3 3 2 2 3 3 6" xfId="1411"/>
    <cellStyle name="Обычный 3 3 2 2 3 3 7" xfId="1843"/>
    <cellStyle name="Обычный 3 3 2 2 3 4" xfId="151"/>
    <cellStyle name="Обычный 3 3 2 2 3 4 2" xfId="367"/>
    <cellStyle name="Обычный 3 3 2 2 3 4 2 2" xfId="799"/>
    <cellStyle name="Обычный 3 3 2 2 3 4 2 2 2" xfId="2527"/>
    <cellStyle name="Обычный 3 3 2 2 3 4 2 3" xfId="1231"/>
    <cellStyle name="Обычный 3 3 2 2 3 4 2 4" xfId="1663"/>
    <cellStyle name="Обычный 3 3 2 2 3 4 2 5" xfId="2095"/>
    <cellStyle name="Обычный 3 3 2 2 3 4 3" xfId="583"/>
    <cellStyle name="Обычный 3 3 2 2 3 4 3 2" xfId="2311"/>
    <cellStyle name="Обычный 3 3 2 2 3 4 4" xfId="1015"/>
    <cellStyle name="Обычный 3 3 2 2 3 4 5" xfId="1447"/>
    <cellStyle name="Обычный 3 3 2 2 3 4 6" xfId="1879"/>
    <cellStyle name="Обычный 3 3 2 2 3 5" xfId="259"/>
    <cellStyle name="Обычный 3 3 2 2 3 5 2" xfId="691"/>
    <cellStyle name="Обычный 3 3 2 2 3 5 2 2" xfId="2419"/>
    <cellStyle name="Обычный 3 3 2 2 3 5 3" xfId="1123"/>
    <cellStyle name="Обычный 3 3 2 2 3 5 4" xfId="1555"/>
    <cellStyle name="Обычный 3 3 2 2 3 5 5" xfId="1987"/>
    <cellStyle name="Обычный 3 3 2 2 3 6" xfId="475"/>
    <cellStyle name="Обычный 3 3 2 2 3 6 2" xfId="2203"/>
    <cellStyle name="Обычный 3 3 2 2 3 7" xfId="907"/>
    <cellStyle name="Обычный 3 3 2 2 3 8" xfId="1339"/>
    <cellStyle name="Обычный 3 3 2 2 3 9" xfId="1771"/>
    <cellStyle name="Обычный 3 3 2 2 4" xfId="55"/>
    <cellStyle name="Обычный 3 3 2 2 4 2" xfId="163"/>
    <cellStyle name="Обычный 3 3 2 2 4 2 2" xfId="379"/>
    <cellStyle name="Обычный 3 3 2 2 4 2 2 2" xfId="811"/>
    <cellStyle name="Обычный 3 3 2 2 4 2 2 2 2" xfId="2539"/>
    <cellStyle name="Обычный 3 3 2 2 4 2 2 3" xfId="1243"/>
    <cellStyle name="Обычный 3 3 2 2 4 2 2 4" xfId="1675"/>
    <cellStyle name="Обычный 3 3 2 2 4 2 2 5" xfId="2107"/>
    <cellStyle name="Обычный 3 3 2 2 4 2 3" xfId="595"/>
    <cellStyle name="Обычный 3 3 2 2 4 2 3 2" xfId="2323"/>
    <cellStyle name="Обычный 3 3 2 2 4 2 4" xfId="1027"/>
    <cellStyle name="Обычный 3 3 2 2 4 2 5" xfId="1459"/>
    <cellStyle name="Обычный 3 3 2 2 4 2 6" xfId="1891"/>
    <cellStyle name="Обычный 3 3 2 2 4 3" xfId="271"/>
    <cellStyle name="Обычный 3 3 2 2 4 3 2" xfId="703"/>
    <cellStyle name="Обычный 3 3 2 2 4 3 2 2" xfId="2431"/>
    <cellStyle name="Обычный 3 3 2 2 4 3 3" xfId="1135"/>
    <cellStyle name="Обычный 3 3 2 2 4 3 4" xfId="1567"/>
    <cellStyle name="Обычный 3 3 2 2 4 3 5" xfId="1999"/>
    <cellStyle name="Обычный 3 3 2 2 4 4" xfId="487"/>
    <cellStyle name="Обычный 3 3 2 2 4 4 2" xfId="2215"/>
    <cellStyle name="Обычный 3 3 2 2 4 5" xfId="919"/>
    <cellStyle name="Обычный 3 3 2 2 4 6" xfId="1351"/>
    <cellStyle name="Обычный 3 3 2 2 4 7" xfId="1783"/>
    <cellStyle name="Обычный 3 3 2 2 5" xfId="91"/>
    <cellStyle name="Обычный 3 3 2 2 5 2" xfId="199"/>
    <cellStyle name="Обычный 3 3 2 2 5 2 2" xfId="415"/>
    <cellStyle name="Обычный 3 3 2 2 5 2 2 2" xfId="847"/>
    <cellStyle name="Обычный 3 3 2 2 5 2 2 2 2" xfId="2575"/>
    <cellStyle name="Обычный 3 3 2 2 5 2 2 3" xfId="1279"/>
    <cellStyle name="Обычный 3 3 2 2 5 2 2 4" xfId="1711"/>
    <cellStyle name="Обычный 3 3 2 2 5 2 2 5" xfId="2143"/>
    <cellStyle name="Обычный 3 3 2 2 5 2 3" xfId="631"/>
    <cellStyle name="Обычный 3 3 2 2 5 2 3 2" xfId="2359"/>
    <cellStyle name="Обычный 3 3 2 2 5 2 4" xfId="1063"/>
    <cellStyle name="Обычный 3 3 2 2 5 2 5" xfId="1495"/>
    <cellStyle name="Обычный 3 3 2 2 5 2 6" xfId="1927"/>
    <cellStyle name="Обычный 3 3 2 2 5 3" xfId="307"/>
    <cellStyle name="Обычный 3 3 2 2 5 3 2" xfId="739"/>
    <cellStyle name="Обычный 3 3 2 2 5 3 2 2" xfId="2467"/>
    <cellStyle name="Обычный 3 3 2 2 5 3 3" xfId="1171"/>
    <cellStyle name="Обычный 3 3 2 2 5 3 4" xfId="1603"/>
    <cellStyle name="Обычный 3 3 2 2 5 3 5" xfId="2035"/>
    <cellStyle name="Обычный 3 3 2 2 5 4" xfId="523"/>
    <cellStyle name="Обычный 3 3 2 2 5 4 2" xfId="2251"/>
    <cellStyle name="Обычный 3 3 2 2 5 5" xfId="955"/>
    <cellStyle name="Обычный 3 3 2 2 5 6" xfId="1387"/>
    <cellStyle name="Обычный 3 3 2 2 5 7" xfId="1819"/>
    <cellStyle name="Обычный 3 3 2 2 6" xfId="127"/>
    <cellStyle name="Обычный 3 3 2 2 6 2" xfId="343"/>
    <cellStyle name="Обычный 3 3 2 2 6 2 2" xfId="775"/>
    <cellStyle name="Обычный 3 3 2 2 6 2 2 2" xfId="2503"/>
    <cellStyle name="Обычный 3 3 2 2 6 2 3" xfId="1207"/>
    <cellStyle name="Обычный 3 3 2 2 6 2 4" xfId="1639"/>
    <cellStyle name="Обычный 3 3 2 2 6 2 5" xfId="2071"/>
    <cellStyle name="Обычный 3 3 2 2 6 3" xfId="559"/>
    <cellStyle name="Обычный 3 3 2 2 6 3 2" xfId="2287"/>
    <cellStyle name="Обычный 3 3 2 2 6 4" xfId="991"/>
    <cellStyle name="Обычный 3 3 2 2 6 5" xfId="1423"/>
    <cellStyle name="Обычный 3 3 2 2 6 6" xfId="1855"/>
    <cellStyle name="Обычный 3 3 2 2 7" xfId="235"/>
    <cellStyle name="Обычный 3 3 2 2 7 2" xfId="667"/>
    <cellStyle name="Обычный 3 3 2 2 7 2 2" xfId="2395"/>
    <cellStyle name="Обычный 3 3 2 2 7 3" xfId="1099"/>
    <cellStyle name="Обычный 3 3 2 2 7 4" xfId="1531"/>
    <cellStyle name="Обычный 3 3 2 2 7 5" xfId="1963"/>
    <cellStyle name="Обычный 3 3 2 2 8" xfId="451"/>
    <cellStyle name="Обычный 3 3 2 2 8 2" xfId="2179"/>
    <cellStyle name="Обычный 3 3 2 2 9" xfId="883"/>
    <cellStyle name="Обычный 3 3 2 3" xfId="25"/>
    <cellStyle name="Обычный 3 3 2 3 2" xfId="61"/>
    <cellStyle name="Обычный 3 3 2 3 2 2" xfId="169"/>
    <cellStyle name="Обычный 3 3 2 3 2 2 2" xfId="385"/>
    <cellStyle name="Обычный 3 3 2 3 2 2 2 2" xfId="817"/>
    <cellStyle name="Обычный 3 3 2 3 2 2 2 2 2" xfId="2545"/>
    <cellStyle name="Обычный 3 3 2 3 2 2 2 3" xfId="1249"/>
    <cellStyle name="Обычный 3 3 2 3 2 2 2 4" xfId="1681"/>
    <cellStyle name="Обычный 3 3 2 3 2 2 2 5" xfId="2113"/>
    <cellStyle name="Обычный 3 3 2 3 2 2 3" xfId="601"/>
    <cellStyle name="Обычный 3 3 2 3 2 2 3 2" xfId="2329"/>
    <cellStyle name="Обычный 3 3 2 3 2 2 4" xfId="1033"/>
    <cellStyle name="Обычный 3 3 2 3 2 2 5" xfId="1465"/>
    <cellStyle name="Обычный 3 3 2 3 2 2 6" xfId="1897"/>
    <cellStyle name="Обычный 3 3 2 3 2 3" xfId="277"/>
    <cellStyle name="Обычный 3 3 2 3 2 3 2" xfId="709"/>
    <cellStyle name="Обычный 3 3 2 3 2 3 2 2" xfId="2437"/>
    <cellStyle name="Обычный 3 3 2 3 2 3 3" xfId="1141"/>
    <cellStyle name="Обычный 3 3 2 3 2 3 4" xfId="1573"/>
    <cellStyle name="Обычный 3 3 2 3 2 3 5" xfId="2005"/>
    <cellStyle name="Обычный 3 3 2 3 2 4" xfId="493"/>
    <cellStyle name="Обычный 3 3 2 3 2 4 2" xfId="2221"/>
    <cellStyle name="Обычный 3 3 2 3 2 5" xfId="925"/>
    <cellStyle name="Обычный 3 3 2 3 2 6" xfId="1357"/>
    <cellStyle name="Обычный 3 3 2 3 2 7" xfId="1789"/>
    <cellStyle name="Обычный 3 3 2 3 3" xfId="97"/>
    <cellStyle name="Обычный 3 3 2 3 3 2" xfId="205"/>
    <cellStyle name="Обычный 3 3 2 3 3 2 2" xfId="421"/>
    <cellStyle name="Обычный 3 3 2 3 3 2 2 2" xfId="853"/>
    <cellStyle name="Обычный 3 3 2 3 3 2 2 2 2" xfId="2581"/>
    <cellStyle name="Обычный 3 3 2 3 3 2 2 3" xfId="1285"/>
    <cellStyle name="Обычный 3 3 2 3 3 2 2 4" xfId="1717"/>
    <cellStyle name="Обычный 3 3 2 3 3 2 2 5" xfId="2149"/>
    <cellStyle name="Обычный 3 3 2 3 3 2 3" xfId="637"/>
    <cellStyle name="Обычный 3 3 2 3 3 2 3 2" xfId="2365"/>
    <cellStyle name="Обычный 3 3 2 3 3 2 4" xfId="1069"/>
    <cellStyle name="Обычный 3 3 2 3 3 2 5" xfId="1501"/>
    <cellStyle name="Обычный 3 3 2 3 3 2 6" xfId="1933"/>
    <cellStyle name="Обычный 3 3 2 3 3 3" xfId="313"/>
    <cellStyle name="Обычный 3 3 2 3 3 3 2" xfId="745"/>
    <cellStyle name="Обычный 3 3 2 3 3 3 2 2" xfId="2473"/>
    <cellStyle name="Обычный 3 3 2 3 3 3 3" xfId="1177"/>
    <cellStyle name="Обычный 3 3 2 3 3 3 4" xfId="1609"/>
    <cellStyle name="Обычный 3 3 2 3 3 3 5" xfId="2041"/>
    <cellStyle name="Обычный 3 3 2 3 3 4" xfId="529"/>
    <cellStyle name="Обычный 3 3 2 3 3 4 2" xfId="2257"/>
    <cellStyle name="Обычный 3 3 2 3 3 5" xfId="961"/>
    <cellStyle name="Обычный 3 3 2 3 3 6" xfId="1393"/>
    <cellStyle name="Обычный 3 3 2 3 3 7" xfId="1825"/>
    <cellStyle name="Обычный 3 3 2 3 4" xfId="133"/>
    <cellStyle name="Обычный 3 3 2 3 4 2" xfId="349"/>
    <cellStyle name="Обычный 3 3 2 3 4 2 2" xfId="781"/>
    <cellStyle name="Обычный 3 3 2 3 4 2 2 2" xfId="2509"/>
    <cellStyle name="Обычный 3 3 2 3 4 2 3" xfId="1213"/>
    <cellStyle name="Обычный 3 3 2 3 4 2 4" xfId="1645"/>
    <cellStyle name="Обычный 3 3 2 3 4 2 5" xfId="2077"/>
    <cellStyle name="Обычный 3 3 2 3 4 3" xfId="565"/>
    <cellStyle name="Обычный 3 3 2 3 4 3 2" xfId="2293"/>
    <cellStyle name="Обычный 3 3 2 3 4 4" xfId="997"/>
    <cellStyle name="Обычный 3 3 2 3 4 5" xfId="1429"/>
    <cellStyle name="Обычный 3 3 2 3 4 6" xfId="1861"/>
    <cellStyle name="Обычный 3 3 2 3 5" xfId="241"/>
    <cellStyle name="Обычный 3 3 2 3 5 2" xfId="673"/>
    <cellStyle name="Обычный 3 3 2 3 5 2 2" xfId="2401"/>
    <cellStyle name="Обычный 3 3 2 3 5 3" xfId="1105"/>
    <cellStyle name="Обычный 3 3 2 3 5 4" xfId="1537"/>
    <cellStyle name="Обычный 3 3 2 3 5 5" xfId="1969"/>
    <cellStyle name="Обычный 3 3 2 3 6" xfId="457"/>
    <cellStyle name="Обычный 3 3 2 3 6 2" xfId="2185"/>
    <cellStyle name="Обычный 3 3 2 3 7" xfId="889"/>
    <cellStyle name="Обычный 3 3 2 3 8" xfId="1321"/>
    <cellStyle name="Обычный 3 3 2 3 9" xfId="1753"/>
    <cellStyle name="Обычный 3 3 2 4" xfId="37"/>
    <cellStyle name="Обычный 3 3 2 4 2" xfId="73"/>
    <cellStyle name="Обычный 3 3 2 4 2 2" xfId="181"/>
    <cellStyle name="Обычный 3 3 2 4 2 2 2" xfId="397"/>
    <cellStyle name="Обычный 3 3 2 4 2 2 2 2" xfId="829"/>
    <cellStyle name="Обычный 3 3 2 4 2 2 2 2 2" xfId="2557"/>
    <cellStyle name="Обычный 3 3 2 4 2 2 2 3" xfId="1261"/>
    <cellStyle name="Обычный 3 3 2 4 2 2 2 4" xfId="1693"/>
    <cellStyle name="Обычный 3 3 2 4 2 2 2 5" xfId="2125"/>
    <cellStyle name="Обычный 3 3 2 4 2 2 3" xfId="613"/>
    <cellStyle name="Обычный 3 3 2 4 2 2 3 2" xfId="2341"/>
    <cellStyle name="Обычный 3 3 2 4 2 2 4" xfId="1045"/>
    <cellStyle name="Обычный 3 3 2 4 2 2 5" xfId="1477"/>
    <cellStyle name="Обычный 3 3 2 4 2 2 6" xfId="1909"/>
    <cellStyle name="Обычный 3 3 2 4 2 3" xfId="289"/>
    <cellStyle name="Обычный 3 3 2 4 2 3 2" xfId="721"/>
    <cellStyle name="Обычный 3 3 2 4 2 3 2 2" xfId="2449"/>
    <cellStyle name="Обычный 3 3 2 4 2 3 3" xfId="1153"/>
    <cellStyle name="Обычный 3 3 2 4 2 3 4" xfId="1585"/>
    <cellStyle name="Обычный 3 3 2 4 2 3 5" xfId="2017"/>
    <cellStyle name="Обычный 3 3 2 4 2 4" xfId="505"/>
    <cellStyle name="Обычный 3 3 2 4 2 4 2" xfId="2233"/>
    <cellStyle name="Обычный 3 3 2 4 2 5" xfId="937"/>
    <cellStyle name="Обычный 3 3 2 4 2 6" xfId="1369"/>
    <cellStyle name="Обычный 3 3 2 4 2 7" xfId="1801"/>
    <cellStyle name="Обычный 3 3 2 4 3" xfId="109"/>
    <cellStyle name="Обычный 3 3 2 4 3 2" xfId="217"/>
    <cellStyle name="Обычный 3 3 2 4 3 2 2" xfId="433"/>
    <cellStyle name="Обычный 3 3 2 4 3 2 2 2" xfId="865"/>
    <cellStyle name="Обычный 3 3 2 4 3 2 2 2 2" xfId="2593"/>
    <cellStyle name="Обычный 3 3 2 4 3 2 2 3" xfId="1297"/>
    <cellStyle name="Обычный 3 3 2 4 3 2 2 4" xfId="1729"/>
    <cellStyle name="Обычный 3 3 2 4 3 2 2 5" xfId="2161"/>
    <cellStyle name="Обычный 3 3 2 4 3 2 3" xfId="649"/>
    <cellStyle name="Обычный 3 3 2 4 3 2 3 2" xfId="2377"/>
    <cellStyle name="Обычный 3 3 2 4 3 2 4" xfId="1081"/>
    <cellStyle name="Обычный 3 3 2 4 3 2 5" xfId="1513"/>
    <cellStyle name="Обычный 3 3 2 4 3 2 6" xfId="1945"/>
    <cellStyle name="Обычный 3 3 2 4 3 3" xfId="325"/>
    <cellStyle name="Обычный 3 3 2 4 3 3 2" xfId="757"/>
    <cellStyle name="Обычный 3 3 2 4 3 3 2 2" xfId="2485"/>
    <cellStyle name="Обычный 3 3 2 4 3 3 3" xfId="1189"/>
    <cellStyle name="Обычный 3 3 2 4 3 3 4" xfId="1621"/>
    <cellStyle name="Обычный 3 3 2 4 3 3 5" xfId="2053"/>
    <cellStyle name="Обычный 3 3 2 4 3 4" xfId="541"/>
    <cellStyle name="Обычный 3 3 2 4 3 4 2" xfId="2269"/>
    <cellStyle name="Обычный 3 3 2 4 3 5" xfId="973"/>
    <cellStyle name="Обычный 3 3 2 4 3 6" xfId="1405"/>
    <cellStyle name="Обычный 3 3 2 4 3 7" xfId="1837"/>
    <cellStyle name="Обычный 3 3 2 4 4" xfId="145"/>
    <cellStyle name="Обычный 3 3 2 4 4 2" xfId="361"/>
    <cellStyle name="Обычный 3 3 2 4 4 2 2" xfId="793"/>
    <cellStyle name="Обычный 3 3 2 4 4 2 2 2" xfId="2521"/>
    <cellStyle name="Обычный 3 3 2 4 4 2 3" xfId="1225"/>
    <cellStyle name="Обычный 3 3 2 4 4 2 4" xfId="1657"/>
    <cellStyle name="Обычный 3 3 2 4 4 2 5" xfId="2089"/>
    <cellStyle name="Обычный 3 3 2 4 4 3" xfId="577"/>
    <cellStyle name="Обычный 3 3 2 4 4 3 2" xfId="2305"/>
    <cellStyle name="Обычный 3 3 2 4 4 4" xfId="1009"/>
    <cellStyle name="Обычный 3 3 2 4 4 5" xfId="1441"/>
    <cellStyle name="Обычный 3 3 2 4 4 6" xfId="1873"/>
    <cellStyle name="Обычный 3 3 2 4 5" xfId="253"/>
    <cellStyle name="Обычный 3 3 2 4 5 2" xfId="685"/>
    <cellStyle name="Обычный 3 3 2 4 5 2 2" xfId="2413"/>
    <cellStyle name="Обычный 3 3 2 4 5 3" xfId="1117"/>
    <cellStyle name="Обычный 3 3 2 4 5 4" xfId="1549"/>
    <cellStyle name="Обычный 3 3 2 4 5 5" xfId="1981"/>
    <cellStyle name="Обычный 3 3 2 4 6" xfId="469"/>
    <cellStyle name="Обычный 3 3 2 4 6 2" xfId="2197"/>
    <cellStyle name="Обычный 3 3 2 4 7" xfId="901"/>
    <cellStyle name="Обычный 3 3 2 4 8" xfId="1333"/>
    <cellStyle name="Обычный 3 3 2 4 9" xfId="1765"/>
    <cellStyle name="Обычный 3 3 2 5" xfId="49"/>
    <cellStyle name="Обычный 3 3 2 5 2" xfId="157"/>
    <cellStyle name="Обычный 3 3 2 5 2 2" xfId="373"/>
    <cellStyle name="Обычный 3 3 2 5 2 2 2" xfId="805"/>
    <cellStyle name="Обычный 3 3 2 5 2 2 2 2" xfId="2533"/>
    <cellStyle name="Обычный 3 3 2 5 2 2 3" xfId="1237"/>
    <cellStyle name="Обычный 3 3 2 5 2 2 4" xfId="1669"/>
    <cellStyle name="Обычный 3 3 2 5 2 2 5" xfId="2101"/>
    <cellStyle name="Обычный 3 3 2 5 2 3" xfId="589"/>
    <cellStyle name="Обычный 3 3 2 5 2 3 2" xfId="2317"/>
    <cellStyle name="Обычный 3 3 2 5 2 4" xfId="1021"/>
    <cellStyle name="Обычный 3 3 2 5 2 5" xfId="1453"/>
    <cellStyle name="Обычный 3 3 2 5 2 6" xfId="1885"/>
    <cellStyle name="Обычный 3 3 2 5 3" xfId="265"/>
    <cellStyle name="Обычный 3 3 2 5 3 2" xfId="697"/>
    <cellStyle name="Обычный 3 3 2 5 3 2 2" xfId="2425"/>
    <cellStyle name="Обычный 3 3 2 5 3 3" xfId="1129"/>
    <cellStyle name="Обычный 3 3 2 5 3 4" xfId="1561"/>
    <cellStyle name="Обычный 3 3 2 5 3 5" xfId="1993"/>
    <cellStyle name="Обычный 3 3 2 5 4" xfId="481"/>
    <cellStyle name="Обычный 3 3 2 5 4 2" xfId="2209"/>
    <cellStyle name="Обычный 3 3 2 5 5" xfId="913"/>
    <cellStyle name="Обычный 3 3 2 5 6" xfId="1345"/>
    <cellStyle name="Обычный 3 3 2 5 7" xfId="1777"/>
    <cellStyle name="Обычный 3 3 2 6" xfId="85"/>
    <cellStyle name="Обычный 3 3 2 6 2" xfId="193"/>
    <cellStyle name="Обычный 3 3 2 6 2 2" xfId="409"/>
    <cellStyle name="Обычный 3 3 2 6 2 2 2" xfId="841"/>
    <cellStyle name="Обычный 3 3 2 6 2 2 2 2" xfId="2569"/>
    <cellStyle name="Обычный 3 3 2 6 2 2 3" xfId="1273"/>
    <cellStyle name="Обычный 3 3 2 6 2 2 4" xfId="1705"/>
    <cellStyle name="Обычный 3 3 2 6 2 2 5" xfId="2137"/>
    <cellStyle name="Обычный 3 3 2 6 2 3" xfId="625"/>
    <cellStyle name="Обычный 3 3 2 6 2 3 2" xfId="2353"/>
    <cellStyle name="Обычный 3 3 2 6 2 4" xfId="1057"/>
    <cellStyle name="Обычный 3 3 2 6 2 5" xfId="1489"/>
    <cellStyle name="Обычный 3 3 2 6 2 6" xfId="1921"/>
    <cellStyle name="Обычный 3 3 2 6 3" xfId="301"/>
    <cellStyle name="Обычный 3 3 2 6 3 2" xfId="733"/>
    <cellStyle name="Обычный 3 3 2 6 3 2 2" xfId="2461"/>
    <cellStyle name="Обычный 3 3 2 6 3 3" xfId="1165"/>
    <cellStyle name="Обычный 3 3 2 6 3 4" xfId="1597"/>
    <cellStyle name="Обычный 3 3 2 6 3 5" xfId="2029"/>
    <cellStyle name="Обычный 3 3 2 6 4" xfId="517"/>
    <cellStyle name="Обычный 3 3 2 6 4 2" xfId="2245"/>
    <cellStyle name="Обычный 3 3 2 6 5" xfId="949"/>
    <cellStyle name="Обычный 3 3 2 6 6" xfId="1381"/>
    <cellStyle name="Обычный 3 3 2 6 7" xfId="1813"/>
    <cellStyle name="Обычный 3 3 2 7" xfId="121"/>
    <cellStyle name="Обычный 3 3 2 7 2" xfId="337"/>
    <cellStyle name="Обычный 3 3 2 7 2 2" xfId="769"/>
    <cellStyle name="Обычный 3 3 2 7 2 2 2" xfId="2497"/>
    <cellStyle name="Обычный 3 3 2 7 2 3" xfId="1201"/>
    <cellStyle name="Обычный 3 3 2 7 2 4" xfId="1633"/>
    <cellStyle name="Обычный 3 3 2 7 2 5" xfId="2065"/>
    <cellStyle name="Обычный 3 3 2 7 3" xfId="553"/>
    <cellStyle name="Обычный 3 3 2 7 3 2" xfId="2281"/>
    <cellStyle name="Обычный 3 3 2 7 4" xfId="985"/>
    <cellStyle name="Обычный 3 3 2 7 5" xfId="1417"/>
    <cellStyle name="Обычный 3 3 2 7 6" xfId="1849"/>
    <cellStyle name="Обычный 3 3 2 8" xfId="229"/>
    <cellStyle name="Обычный 3 3 2 8 2" xfId="661"/>
    <cellStyle name="Обычный 3 3 2 8 2 2" xfId="2389"/>
    <cellStyle name="Обычный 3 3 2 8 3" xfId="1093"/>
    <cellStyle name="Обычный 3 3 2 8 4" xfId="1525"/>
    <cellStyle name="Обычный 3 3 2 8 5" xfId="1957"/>
    <cellStyle name="Обычный 3 3 2 9" xfId="445"/>
    <cellStyle name="Обычный 3 3 2 9 2" xfId="2173"/>
    <cellStyle name="Обычный 3 3 3" xfId="16"/>
    <cellStyle name="Обычный 3 3 3 10" xfId="1312"/>
    <cellStyle name="Обычный 3 3 3 11" xfId="1744"/>
    <cellStyle name="Обычный 3 3 3 2" xfId="28"/>
    <cellStyle name="Обычный 3 3 3 2 2" xfId="64"/>
    <cellStyle name="Обычный 3 3 3 2 2 2" xfId="172"/>
    <cellStyle name="Обычный 3 3 3 2 2 2 2" xfId="388"/>
    <cellStyle name="Обычный 3 3 3 2 2 2 2 2" xfId="820"/>
    <cellStyle name="Обычный 3 3 3 2 2 2 2 2 2" xfId="2548"/>
    <cellStyle name="Обычный 3 3 3 2 2 2 2 3" xfId="1252"/>
    <cellStyle name="Обычный 3 3 3 2 2 2 2 4" xfId="1684"/>
    <cellStyle name="Обычный 3 3 3 2 2 2 2 5" xfId="2116"/>
    <cellStyle name="Обычный 3 3 3 2 2 2 3" xfId="604"/>
    <cellStyle name="Обычный 3 3 3 2 2 2 3 2" xfId="2332"/>
    <cellStyle name="Обычный 3 3 3 2 2 2 4" xfId="1036"/>
    <cellStyle name="Обычный 3 3 3 2 2 2 5" xfId="1468"/>
    <cellStyle name="Обычный 3 3 3 2 2 2 6" xfId="1900"/>
    <cellStyle name="Обычный 3 3 3 2 2 3" xfId="280"/>
    <cellStyle name="Обычный 3 3 3 2 2 3 2" xfId="712"/>
    <cellStyle name="Обычный 3 3 3 2 2 3 2 2" xfId="2440"/>
    <cellStyle name="Обычный 3 3 3 2 2 3 3" xfId="1144"/>
    <cellStyle name="Обычный 3 3 3 2 2 3 4" xfId="1576"/>
    <cellStyle name="Обычный 3 3 3 2 2 3 5" xfId="2008"/>
    <cellStyle name="Обычный 3 3 3 2 2 4" xfId="496"/>
    <cellStyle name="Обычный 3 3 3 2 2 4 2" xfId="2224"/>
    <cellStyle name="Обычный 3 3 3 2 2 5" xfId="928"/>
    <cellStyle name="Обычный 3 3 3 2 2 6" xfId="1360"/>
    <cellStyle name="Обычный 3 3 3 2 2 7" xfId="1792"/>
    <cellStyle name="Обычный 3 3 3 2 3" xfId="100"/>
    <cellStyle name="Обычный 3 3 3 2 3 2" xfId="208"/>
    <cellStyle name="Обычный 3 3 3 2 3 2 2" xfId="424"/>
    <cellStyle name="Обычный 3 3 3 2 3 2 2 2" xfId="856"/>
    <cellStyle name="Обычный 3 3 3 2 3 2 2 2 2" xfId="2584"/>
    <cellStyle name="Обычный 3 3 3 2 3 2 2 3" xfId="1288"/>
    <cellStyle name="Обычный 3 3 3 2 3 2 2 4" xfId="1720"/>
    <cellStyle name="Обычный 3 3 3 2 3 2 2 5" xfId="2152"/>
    <cellStyle name="Обычный 3 3 3 2 3 2 3" xfId="640"/>
    <cellStyle name="Обычный 3 3 3 2 3 2 3 2" xfId="2368"/>
    <cellStyle name="Обычный 3 3 3 2 3 2 4" xfId="1072"/>
    <cellStyle name="Обычный 3 3 3 2 3 2 5" xfId="1504"/>
    <cellStyle name="Обычный 3 3 3 2 3 2 6" xfId="1936"/>
    <cellStyle name="Обычный 3 3 3 2 3 3" xfId="316"/>
    <cellStyle name="Обычный 3 3 3 2 3 3 2" xfId="748"/>
    <cellStyle name="Обычный 3 3 3 2 3 3 2 2" xfId="2476"/>
    <cellStyle name="Обычный 3 3 3 2 3 3 3" xfId="1180"/>
    <cellStyle name="Обычный 3 3 3 2 3 3 4" xfId="1612"/>
    <cellStyle name="Обычный 3 3 3 2 3 3 5" xfId="2044"/>
    <cellStyle name="Обычный 3 3 3 2 3 4" xfId="532"/>
    <cellStyle name="Обычный 3 3 3 2 3 4 2" xfId="2260"/>
    <cellStyle name="Обычный 3 3 3 2 3 5" xfId="964"/>
    <cellStyle name="Обычный 3 3 3 2 3 6" xfId="1396"/>
    <cellStyle name="Обычный 3 3 3 2 3 7" xfId="1828"/>
    <cellStyle name="Обычный 3 3 3 2 4" xfId="136"/>
    <cellStyle name="Обычный 3 3 3 2 4 2" xfId="352"/>
    <cellStyle name="Обычный 3 3 3 2 4 2 2" xfId="784"/>
    <cellStyle name="Обычный 3 3 3 2 4 2 2 2" xfId="2512"/>
    <cellStyle name="Обычный 3 3 3 2 4 2 3" xfId="1216"/>
    <cellStyle name="Обычный 3 3 3 2 4 2 4" xfId="1648"/>
    <cellStyle name="Обычный 3 3 3 2 4 2 5" xfId="2080"/>
    <cellStyle name="Обычный 3 3 3 2 4 3" xfId="568"/>
    <cellStyle name="Обычный 3 3 3 2 4 3 2" xfId="2296"/>
    <cellStyle name="Обычный 3 3 3 2 4 4" xfId="1000"/>
    <cellStyle name="Обычный 3 3 3 2 4 5" xfId="1432"/>
    <cellStyle name="Обычный 3 3 3 2 4 6" xfId="1864"/>
    <cellStyle name="Обычный 3 3 3 2 5" xfId="244"/>
    <cellStyle name="Обычный 3 3 3 2 5 2" xfId="676"/>
    <cellStyle name="Обычный 3 3 3 2 5 2 2" xfId="2404"/>
    <cellStyle name="Обычный 3 3 3 2 5 3" xfId="1108"/>
    <cellStyle name="Обычный 3 3 3 2 5 4" xfId="1540"/>
    <cellStyle name="Обычный 3 3 3 2 5 5" xfId="1972"/>
    <cellStyle name="Обычный 3 3 3 2 6" xfId="460"/>
    <cellStyle name="Обычный 3 3 3 2 6 2" xfId="2188"/>
    <cellStyle name="Обычный 3 3 3 2 7" xfId="892"/>
    <cellStyle name="Обычный 3 3 3 2 8" xfId="1324"/>
    <cellStyle name="Обычный 3 3 3 2 9" xfId="1756"/>
    <cellStyle name="Обычный 3 3 3 3" xfId="40"/>
    <cellStyle name="Обычный 3 3 3 3 2" xfId="76"/>
    <cellStyle name="Обычный 3 3 3 3 2 2" xfId="184"/>
    <cellStyle name="Обычный 3 3 3 3 2 2 2" xfId="400"/>
    <cellStyle name="Обычный 3 3 3 3 2 2 2 2" xfId="832"/>
    <cellStyle name="Обычный 3 3 3 3 2 2 2 2 2" xfId="2560"/>
    <cellStyle name="Обычный 3 3 3 3 2 2 2 3" xfId="1264"/>
    <cellStyle name="Обычный 3 3 3 3 2 2 2 4" xfId="1696"/>
    <cellStyle name="Обычный 3 3 3 3 2 2 2 5" xfId="2128"/>
    <cellStyle name="Обычный 3 3 3 3 2 2 3" xfId="616"/>
    <cellStyle name="Обычный 3 3 3 3 2 2 3 2" xfId="2344"/>
    <cellStyle name="Обычный 3 3 3 3 2 2 4" xfId="1048"/>
    <cellStyle name="Обычный 3 3 3 3 2 2 5" xfId="1480"/>
    <cellStyle name="Обычный 3 3 3 3 2 2 6" xfId="1912"/>
    <cellStyle name="Обычный 3 3 3 3 2 3" xfId="292"/>
    <cellStyle name="Обычный 3 3 3 3 2 3 2" xfId="724"/>
    <cellStyle name="Обычный 3 3 3 3 2 3 2 2" xfId="2452"/>
    <cellStyle name="Обычный 3 3 3 3 2 3 3" xfId="1156"/>
    <cellStyle name="Обычный 3 3 3 3 2 3 4" xfId="1588"/>
    <cellStyle name="Обычный 3 3 3 3 2 3 5" xfId="2020"/>
    <cellStyle name="Обычный 3 3 3 3 2 4" xfId="508"/>
    <cellStyle name="Обычный 3 3 3 3 2 4 2" xfId="2236"/>
    <cellStyle name="Обычный 3 3 3 3 2 5" xfId="940"/>
    <cellStyle name="Обычный 3 3 3 3 2 6" xfId="1372"/>
    <cellStyle name="Обычный 3 3 3 3 2 7" xfId="1804"/>
    <cellStyle name="Обычный 3 3 3 3 3" xfId="112"/>
    <cellStyle name="Обычный 3 3 3 3 3 2" xfId="220"/>
    <cellStyle name="Обычный 3 3 3 3 3 2 2" xfId="436"/>
    <cellStyle name="Обычный 3 3 3 3 3 2 2 2" xfId="868"/>
    <cellStyle name="Обычный 3 3 3 3 3 2 2 2 2" xfId="2596"/>
    <cellStyle name="Обычный 3 3 3 3 3 2 2 3" xfId="1300"/>
    <cellStyle name="Обычный 3 3 3 3 3 2 2 4" xfId="1732"/>
    <cellStyle name="Обычный 3 3 3 3 3 2 2 5" xfId="2164"/>
    <cellStyle name="Обычный 3 3 3 3 3 2 3" xfId="652"/>
    <cellStyle name="Обычный 3 3 3 3 3 2 3 2" xfId="2380"/>
    <cellStyle name="Обычный 3 3 3 3 3 2 4" xfId="1084"/>
    <cellStyle name="Обычный 3 3 3 3 3 2 5" xfId="1516"/>
    <cellStyle name="Обычный 3 3 3 3 3 2 6" xfId="1948"/>
    <cellStyle name="Обычный 3 3 3 3 3 3" xfId="328"/>
    <cellStyle name="Обычный 3 3 3 3 3 3 2" xfId="760"/>
    <cellStyle name="Обычный 3 3 3 3 3 3 2 2" xfId="2488"/>
    <cellStyle name="Обычный 3 3 3 3 3 3 3" xfId="1192"/>
    <cellStyle name="Обычный 3 3 3 3 3 3 4" xfId="1624"/>
    <cellStyle name="Обычный 3 3 3 3 3 3 5" xfId="2056"/>
    <cellStyle name="Обычный 3 3 3 3 3 4" xfId="544"/>
    <cellStyle name="Обычный 3 3 3 3 3 4 2" xfId="2272"/>
    <cellStyle name="Обычный 3 3 3 3 3 5" xfId="976"/>
    <cellStyle name="Обычный 3 3 3 3 3 6" xfId="1408"/>
    <cellStyle name="Обычный 3 3 3 3 3 7" xfId="1840"/>
    <cellStyle name="Обычный 3 3 3 3 4" xfId="148"/>
    <cellStyle name="Обычный 3 3 3 3 4 2" xfId="364"/>
    <cellStyle name="Обычный 3 3 3 3 4 2 2" xfId="796"/>
    <cellStyle name="Обычный 3 3 3 3 4 2 2 2" xfId="2524"/>
    <cellStyle name="Обычный 3 3 3 3 4 2 3" xfId="1228"/>
    <cellStyle name="Обычный 3 3 3 3 4 2 4" xfId="1660"/>
    <cellStyle name="Обычный 3 3 3 3 4 2 5" xfId="2092"/>
    <cellStyle name="Обычный 3 3 3 3 4 3" xfId="580"/>
    <cellStyle name="Обычный 3 3 3 3 4 3 2" xfId="2308"/>
    <cellStyle name="Обычный 3 3 3 3 4 4" xfId="1012"/>
    <cellStyle name="Обычный 3 3 3 3 4 5" xfId="1444"/>
    <cellStyle name="Обычный 3 3 3 3 4 6" xfId="1876"/>
    <cellStyle name="Обычный 3 3 3 3 5" xfId="256"/>
    <cellStyle name="Обычный 3 3 3 3 5 2" xfId="688"/>
    <cellStyle name="Обычный 3 3 3 3 5 2 2" xfId="2416"/>
    <cellStyle name="Обычный 3 3 3 3 5 3" xfId="1120"/>
    <cellStyle name="Обычный 3 3 3 3 5 4" xfId="1552"/>
    <cellStyle name="Обычный 3 3 3 3 5 5" xfId="1984"/>
    <cellStyle name="Обычный 3 3 3 3 6" xfId="472"/>
    <cellStyle name="Обычный 3 3 3 3 6 2" xfId="2200"/>
    <cellStyle name="Обычный 3 3 3 3 7" xfId="904"/>
    <cellStyle name="Обычный 3 3 3 3 8" xfId="1336"/>
    <cellStyle name="Обычный 3 3 3 3 9" xfId="1768"/>
    <cellStyle name="Обычный 3 3 3 4" xfId="52"/>
    <cellStyle name="Обычный 3 3 3 4 2" xfId="160"/>
    <cellStyle name="Обычный 3 3 3 4 2 2" xfId="376"/>
    <cellStyle name="Обычный 3 3 3 4 2 2 2" xfId="808"/>
    <cellStyle name="Обычный 3 3 3 4 2 2 2 2" xfId="2536"/>
    <cellStyle name="Обычный 3 3 3 4 2 2 3" xfId="1240"/>
    <cellStyle name="Обычный 3 3 3 4 2 2 4" xfId="1672"/>
    <cellStyle name="Обычный 3 3 3 4 2 2 5" xfId="2104"/>
    <cellStyle name="Обычный 3 3 3 4 2 3" xfId="592"/>
    <cellStyle name="Обычный 3 3 3 4 2 3 2" xfId="2320"/>
    <cellStyle name="Обычный 3 3 3 4 2 4" xfId="1024"/>
    <cellStyle name="Обычный 3 3 3 4 2 5" xfId="1456"/>
    <cellStyle name="Обычный 3 3 3 4 2 6" xfId="1888"/>
    <cellStyle name="Обычный 3 3 3 4 3" xfId="268"/>
    <cellStyle name="Обычный 3 3 3 4 3 2" xfId="700"/>
    <cellStyle name="Обычный 3 3 3 4 3 2 2" xfId="2428"/>
    <cellStyle name="Обычный 3 3 3 4 3 3" xfId="1132"/>
    <cellStyle name="Обычный 3 3 3 4 3 4" xfId="1564"/>
    <cellStyle name="Обычный 3 3 3 4 3 5" xfId="1996"/>
    <cellStyle name="Обычный 3 3 3 4 4" xfId="484"/>
    <cellStyle name="Обычный 3 3 3 4 4 2" xfId="2212"/>
    <cellStyle name="Обычный 3 3 3 4 5" xfId="916"/>
    <cellStyle name="Обычный 3 3 3 4 6" xfId="1348"/>
    <cellStyle name="Обычный 3 3 3 4 7" xfId="1780"/>
    <cellStyle name="Обычный 3 3 3 5" xfId="88"/>
    <cellStyle name="Обычный 3 3 3 5 2" xfId="196"/>
    <cellStyle name="Обычный 3 3 3 5 2 2" xfId="412"/>
    <cellStyle name="Обычный 3 3 3 5 2 2 2" xfId="844"/>
    <cellStyle name="Обычный 3 3 3 5 2 2 2 2" xfId="2572"/>
    <cellStyle name="Обычный 3 3 3 5 2 2 3" xfId="1276"/>
    <cellStyle name="Обычный 3 3 3 5 2 2 4" xfId="1708"/>
    <cellStyle name="Обычный 3 3 3 5 2 2 5" xfId="2140"/>
    <cellStyle name="Обычный 3 3 3 5 2 3" xfId="628"/>
    <cellStyle name="Обычный 3 3 3 5 2 3 2" xfId="2356"/>
    <cellStyle name="Обычный 3 3 3 5 2 4" xfId="1060"/>
    <cellStyle name="Обычный 3 3 3 5 2 5" xfId="1492"/>
    <cellStyle name="Обычный 3 3 3 5 2 6" xfId="1924"/>
    <cellStyle name="Обычный 3 3 3 5 3" xfId="304"/>
    <cellStyle name="Обычный 3 3 3 5 3 2" xfId="736"/>
    <cellStyle name="Обычный 3 3 3 5 3 2 2" xfId="2464"/>
    <cellStyle name="Обычный 3 3 3 5 3 3" xfId="1168"/>
    <cellStyle name="Обычный 3 3 3 5 3 4" xfId="1600"/>
    <cellStyle name="Обычный 3 3 3 5 3 5" xfId="2032"/>
    <cellStyle name="Обычный 3 3 3 5 4" xfId="520"/>
    <cellStyle name="Обычный 3 3 3 5 4 2" xfId="2248"/>
    <cellStyle name="Обычный 3 3 3 5 5" xfId="952"/>
    <cellStyle name="Обычный 3 3 3 5 6" xfId="1384"/>
    <cellStyle name="Обычный 3 3 3 5 7" xfId="1816"/>
    <cellStyle name="Обычный 3 3 3 6" xfId="124"/>
    <cellStyle name="Обычный 3 3 3 6 2" xfId="340"/>
    <cellStyle name="Обычный 3 3 3 6 2 2" xfId="772"/>
    <cellStyle name="Обычный 3 3 3 6 2 2 2" xfId="2500"/>
    <cellStyle name="Обычный 3 3 3 6 2 3" xfId="1204"/>
    <cellStyle name="Обычный 3 3 3 6 2 4" xfId="1636"/>
    <cellStyle name="Обычный 3 3 3 6 2 5" xfId="2068"/>
    <cellStyle name="Обычный 3 3 3 6 3" xfId="556"/>
    <cellStyle name="Обычный 3 3 3 6 3 2" xfId="2284"/>
    <cellStyle name="Обычный 3 3 3 6 4" xfId="988"/>
    <cellStyle name="Обычный 3 3 3 6 5" xfId="1420"/>
    <cellStyle name="Обычный 3 3 3 6 6" xfId="1852"/>
    <cellStyle name="Обычный 3 3 3 7" xfId="232"/>
    <cellStyle name="Обычный 3 3 3 7 2" xfId="664"/>
    <cellStyle name="Обычный 3 3 3 7 2 2" xfId="2392"/>
    <cellStyle name="Обычный 3 3 3 7 3" xfId="1096"/>
    <cellStyle name="Обычный 3 3 3 7 4" xfId="1528"/>
    <cellStyle name="Обычный 3 3 3 7 5" xfId="1960"/>
    <cellStyle name="Обычный 3 3 3 8" xfId="448"/>
    <cellStyle name="Обычный 3 3 3 8 2" xfId="2176"/>
    <cellStyle name="Обычный 3 3 3 9" xfId="880"/>
    <cellStyle name="Обычный 3 3 4" xfId="22"/>
    <cellStyle name="Обычный 3 3 4 2" xfId="58"/>
    <cellStyle name="Обычный 3 3 4 2 2" xfId="166"/>
    <cellStyle name="Обычный 3 3 4 2 2 2" xfId="382"/>
    <cellStyle name="Обычный 3 3 4 2 2 2 2" xfId="814"/>
    <cellStyle name="Обычный 3 3 4 2 2 2 2 2" xfId="2542"/>
    <cellStyle name="Обычный 3 3 4 2 2 2 3" xfId="1246"/>
    <cellStyle name="Обычный 3 3 4 2 2 2 4" xfId="1678"/>
    <cellStyle name="Обычный 3 3 4 2 2 2 5" xfId="2110"/>
    <cellStyle name="Обычный 3 3 4 2 2 3" xfId="598"/>
    <cellStyle name="Обычный 3 3 4 2 2 3 2" xfId="2326"/>
    <cellStyle name="Обычный 3 3 4 2 2 4" xfId="1030"/>
    <cellStyle name="Обычный 3 3 4 2 2 5" xfId="1462"/>
    <cellStyle name="Обычный 3 3 4 2 2 6" xfId="1894"/>
    <cellStyle name="Обычный 3 3 4 2 3" xfId="274"/>
    <cellStyle name="Обычный 3 3 4 2 3 2" xfId="706"/>
    <cellStyle name="Обычный 3 3 4 2 3 2 2" xfId="2434"/>
    <cellStyle name="Обычный 3 3 4 2 3 3" xfId="1138"/>
    <cellStyle name="Обычный 3 3 4 2 3 4" xfId="1570"/>
    <cellStyle name="Обычный 3 3 4 2 3 5" xfId="2002"/>
    <cellStyle name="Обычный 3 3 4 2 4" xfId="490"/>
    <cellStyle name="Обычный 3 3 4 2 4 2" xfId="2218"/>
    <cellStyle name="Обычный 3 3 4 2 5" xfId="922"/>
    <cellStyle name="Обычный 3 3 4 2 6" xfId="1354"/>
    <cellStyle name="Обычный 3 3 4 2 7" xfId="1786"/>
    <cellStyle name="Обычный 3 3 4 3" xfId="94"/>
    <cellStyle name="Обычный 3 3 4 3 2" xfId="202"/>
    <cellStyle name="Обычный 3 3 4 3 2 2" xfId="418"/>
    <cellStyle name="Обычный 3 3 4 3 2 2 2" xfId="850"/>
    <cellStyle name="Обычный 3 3 4 3 2 2 2 2" xfId="2578"/>
    <cellStyle name="Обычный 3 3 4 3 2 2 3" xfId="1282"/>
    <cellStyle name="Обычный 3 3 4 3 2 2 4" xfId="1714"/>
    <cellStyle name="Обычный 3 3 4 3 2 2 5" xfId="2146"/>
    <cellStyle name="Обычный 3 3 4 3 2 3" xfId="634"/>
    <cellStyle name="Обычный 3 3 4 3 2 3 2" xfId="2362"/>
    <cellStyle name="Обычный 3 3 4 3 2 4" xfId="1066"/>
    <cellStyle name="Обычный 3 3 4 3 2 5" xfId="1498"/>
    <cellStyle name="Обычный 3 3 4 3 2 6" xfId="1930"/>
    <cellStyle name="Обычный 3 3 4 3 3" xfId="310"/>
    <cellStyle name="Обычный 3 3 4 3 3 2" xfId="742"/>
    <cellStyle name="Обычный 3 3 4 3 3 2 2" xfId="2470"/>
    <cellStyle name="Обычный 3 3 4 3 3 3" xfId="1174"/>
    <cellStyle name="Обычный 3 3 4 3 3 4" xfId="1606"/>
    <cellStyle name="Обычный 3 3 4 3 3 5" xfId="2038"/>
    <cellStyle name="Обычный 3 3 4 3 4" xfId="526"/>
    <cellStyle name="Обычный 3 3 4 3 4 2" xfId="2254"/>
    <cellStyle name="Обычный 3 3 4 3 5" xfId="958"/>
    <cellStyle name="Обычный 3 3 4 3 6" xfId="1390"/>
    <cellStyle name="Обычный 3 3 4 3 7" xfId="1822"/>
    <cellStyle name="Обычный 3 3 4 4" xfId="130"/>
    <cellStyle name="Обычный 3 3 4 4 2" xfId="346"/>
    <cellStyle name="Обычный 3 3 4 4 2 2" xfId="778"/>
    <cellStyle name="Обычный 3 3 4 4 2 2 2" xfId="2506"/>
    <cellStyle name="Обычный 3 3 4 4 2 3" xfId="1210"/>
    <cellStyle name="Обычный 3 3 4 4 2 4" xfId="1642"/>
    <cellStyle name="Обычный 3 3 4 4 2 5" xfId="2074"/>
    <cellStyle name="Обычный 3 3 4 4 3" xfId="562"/>
    <cellStyle name="Обычный 3 3 4 4 3 2" xfId="2290"/>
    <cellStyle name="Обычный 3 3 4 4 4" xfId="994"/>
    <cellStyle name="Обычный 3 3 4 4 5" xfId="1426"/>
    <cellStyle name="Обычный 3 3 4 4 6" xfId="1858"/>
    <cellStyle name="Обычный 3 3 4 5" xfId="238"/>
    <cellStyle name="Обычный 3 3 4 5 2" xfId="670"/>
    <cellStyle name="Обычный 3 3 4 5 2 2" xfId="2398"/>
    <cellStyle name="Обычный 3 3 4 5 3" xfId="1102"/>
    <cellStyle name="Обычный 3 3 4 5 4" xfId="1534"/>
    <cellStyle name="Обычный 3 3 4 5 5" xfId="1966"/>
    <cellStyle name="Обычный 3 3 4 6" xfId="454"/>
    <cellStyle name="Обычный 3 3 4 6 2" xfId="2182"/>
    <cellStyle name="Обычный 3 3 4 7" xfId="886"/>
    <cellStyle name="Обычный 3 3 4 8" xfId="1318"/>
    <cellStyle name="Обычный 3 3 4 9" xfId="1750"/>
    <cellStyle name="Обычный 3 3 5" xfId="34"/>
    <cellStyle name="Обычный 3 3 5 2" xfId="70"/>
    <cellStyle name="Обычный 3 3 5 2 2" xfId="178"/>
    <cellStyle name="Обычный 3 3 5 2 2 2" xfId="394"/>
    <cellStyle name="Обычный 3 3 5 2 2 2 2" xfId="826"/>
    <cellStyle name="Обычный 3 3 5 2 2 2 2 2" xfId="2554"/>
    <cellStyle name="Обычный 3 3 5 2 2 2 3" xfId="1258"/>
    <cellStyle name="Обычный 3 3 5 2 2 2 4" xfId="1690"/>
    <cellStyle name="Обычный 3 3 5 2 2 2 5" xfId="2122"/>
    <cellStyle name="Обычный 3 3 5 2 2 3" xfId="610"/>
    <cellStyle name="Обычный 3 3 5 2 2 3 2" xfId="2338"/>
    <cellStyle name="Обычный 3 3 5 2 2 4" xfId="1042"/>
    <cellStyle name="Обычный 3 3 5 2 2 5" xfId="1474"/>
    <cellStyle name="Обычный 3 3 5 2 2 6" xfId="1906"/>
    <cellStyle name="Обычный 3 3 5 2 3" xfId="286"/>
    <cellStyle name="Обычный 3 3 5 2 3 2" xfId="718"/>
    <cellStyle name="Обычный 3 3 5 2 3 2 2" xfId="2446"/>
    <cellStyle name="Обычный 3 3 5 2 3 3" xfId="1150"/>
    <cellStyle name="Обычный 3 3 5 2 3 4" xfId="1582"/>
    <cellStyle name="Обычный 3 3 5 2 3 5" xfId="2014"/>
    <cellStyle name="Обычный 3 3 5 2 4" xfId="502"/>
    <cellStyle name="Обычный 3 3 5 2 4 2" xfId="2230"/>
    <cellStyle name="Обычный 3 3 5 2 5" xfId="934"/>
    <cellStyle name="Обычный 3 3 5 2 6" xfId="1366"/>
    <cellStyle name="Обычный 3 3 5 2 7" xfId="1798"/>
    <cellStyle name="Обычный 3 3 5 3" xfId="106"/>
    <cellStyle name="Обычный 3 3 5 3 2" xfId="214"/>
    <cellStyle name="Обычный 3 3 5 3 2 2" xfId="430"/>
    <cellStyle name="Обычный 3 3 5 3 2 2 2" xfId="862"/>
    <cellStyle name="Обычный 3 3 5 3 2 2 2 2" xfId="2590"/>
    <cellStyle name="Обычный 3 3 5 3 2 2 3" xfId="1294"/>
    <cellStyle name="Обычный 3 3 5 3 2 2 4" xfId="1726"/>
    <cellStyle name="Обычный 3 3 5 3 2 2 5" xfId="2158"/>
    <cellStyle name="Обычный 3 3 5 3 2 3" xfId="646"/>
    <cellStyle name="Обычный 3 3 5 3 2 3 2" xfId="2374"/>
    <cellStyle name="Обычный 3 3 5 3 2 4" xfId="1078"/>
    <cellStyle name="Обычный 3 3 5 3 2 5" xfId="1510"/>
    <cellStyle name="Обычный 3 3 5 3 2 6" xfId="1942"/>
    <cellStyle name="Обычный 3 3 5 3 3" xfId="322"/>
    <cellStyle name="Обычный 3 3 5 3 3 2" xfId="754"/>
    <cellStyle name="Обычный 3 3 5 3 3 2 2" xfId="2482"/>
    <cellStyle name="Обычный 3 3 5 3 3 3" xfId="1186"/>
    <cellStyle name="Обычный 3 3 5 3 3 4" xfId="1618"/>
    <cellStyle name="Обычный 3 3 5 3 3 5" xfId="2050"/>
    <cellStyle name="Обычный 3 3 5 3 4" xfId="538"/>
    <cellStyle name="Обычный 3 3 5 3 4 2" xfId="2266"/>
    <cellStyle name="Обычный 3 3 5 3 5" xfId="970"/>
    <cellStyle name="Обычный 3 3 5 3 6" xfId="1402"/>
    <cellStyle name="Обычный 3 3 5 3 7" xfId="1834"/>
    <cellStyle name="Обычный 3 3 5 4" xfId="142"/>
    <cellStyle name="Обычный 3 3 5 4 2" xfId="358"/>
    <cellStyle name="Обычный 3 3 5 4 2 2" xfId="790"/>
    <cellStyle name="Обычный 3 3 5 4 2 2 2" xfId="2518"/>
    <cellStyle name="Обычный 3 3 5 4 2 3" xfId="1222"/>
    <cellStyle name="Обычный 3 3 5 4 2 4" xfId="1654"/>
    <cellStyle name="Обычный 3 3 5 4 2 5" xfId="2086"/>
    <cellStyle name="Обычный 3 3 5 4 3" xfId="574"/>
    <cellStyle name="Обычный 3 3 5 4 3 2" xfId="2302"/>
    <cellStyle name="Обычный 3 3 5 4 4" xfId="1006"/>
    <cellStyle name="Обычный 3 3 5 4 5" xfId="1438"/>
    <cellStyle name="Обычный 3 3 5 4 6" xfId="1870"/>
    <cellStyle name="Обычный 3 3 5 5" xfId="250"/>
    <cellStyle name="Обычный 3 3 5 5 2" xfId="682"/>
    <cellStyle name="Обычный 3 3 5 5 2 2" xfId="2410"/>
    <cellStyle name="Обычный 3 3 5 5 3" xfId="1114"/>
    <cellStyle name="Обычный 3 3 5 5 4" xfId="1546"/>
    <cellStyle name="Обычный 3 3 5 5 5" xfId="1978"/>
    <cellStyle name="Обычный 3 3 5 6" xfId="466"/>
    <cellStyle name="Обычный 3 3 5 6 2" xfId="2194"/>
    <cellStyle name="Обычный 3 3 5 7" xfId="898"/>
    <cellStyle name="Обычный 3 3 5 8" xfId="1330"/>
    <cellStyle name="Обычный 3 3 5 9" xfId="1762"/>
    <cellStyle name="Обычный 3 3 6" xfId="46"/>
    <cellStyle name="Обычный 3 3 6 2" xfId="154"/>
    <cellStyle name="Обычный 3 3 6 2 2" xfId="370"/>
    <cellStyle name="Обычный 3 3 6 2 2 2" xfId="802"/>
    <cellStyle name="Обычный 3 3 6 2 2 2 2" xfId="2530"/>
    <cellStyle name="Обычный 3 3 6 2 2 3" xfId="1234"/>
    <cellStyle name="Обычный 3 3 6 2 2 4" xfId="1666"/>
    <cellStyle name="Обычный 3 3 6 2 2 5" xfId="2098"/>
    <cellStyle name="Обычный 3 3 6 2 3" xfId="586"/>
    <cellStyle name="Обычный 3 3 6 2 3 2" xfId="2314"/>
    <cellStyle name="Обычный 3 3 6 2 4" xfId="1018"/>
    <cellStyle name="Обычный 3 3 6 2 5" xfId="1450"/>
    <cellStyle name="Обычный 3 3 6 2 6" xfId="1882"/>
    <cellStyle name="Обычный 3 3 6 3" xfId="262"/>
    <cellStyle name="Обычный 3 3 6 3 2" xfId="694"/>
    <cellStyle name="Обычный 3 3 6 3 2 2" xfId="2422"/>
    <cellStyle name="Обычный 3 3 6 3 3" xfId="1126"/>
    <cellStyle name="Обычный 3 3 6 3 4" xfId="1558"/>
    <cellStyle name="Обычный 3 3 6 3 5" xfId="1990"/>
    <cellStyle name="Обычный 3 3 6 4" xfId="478"/>
    <cellStyle name="Обычный 3 3 6 4 2" xfId="2206"/>
    <cellStyle name="Обычный 3 3 6 5" xfId="910"/>
    <cellStyle name="Обычный 3 3 6 6" xfId="1342"/>
    <cellStyle name="Обычный 3 3 6 7" xfId="1774"/>
    <cellStyle name="Обычный 3 3 7" xfId="82"/>
    <cellStyle name="Обычный 3 3 7 2" xfId="190"/>
    <cellStyle name="Обычный 3 3 7 2 2" xfId="406"/>
    <cellStyle name="Обычный 3 3 7 2 2 2" xfId="838"/>
    <cellStyle name="Обычный 3 3 7 2 2 2 2" xfId="2566"/>
    <cellStyle name="Обычный 3 3 7 2 2 3" xfId="1270"/>
    <cellStyle name="Обычный 3 3 7 2 2 4" xfId="1702"/>
    <cellStyle name="Обычный 3 3 7 2 2 5" xfId="2134"/>
    <cellStyle name="Обычный 3 3 7 2 3" xfId="622"/>
    <cellStyle name="Обычный 3 3 7 2 3 2" xfId="2350"/>
    <cellStyle name="Обычный 3 3 7 2 4" xfId="1054"/>
    <cellStyle name="Обычный 3 3 7 2 5" xfId="1486"/>
    <cellStyle name="Обычный 3 3 7 2 6" xfId="1918"/>
    <cellStyle name="Обычный 3 3 7 3" xfId="298"/>
    <cellStyle name="Обычный 3 3 7 3 2" xfId="730"/>
    <cellStyle name="Обычный 3 3 7 3 2 2" xfId="2458"/>
    <cellStyle name="Обычный 3 3 7 3 3" xfId="1162"/>
    <cellStyle name="Обычный 3 3 7 3 4" xfId="1594"/>
    <cellStyle name="Обычный 3 3 7 3 5" xfId="2026"/>
    <cellStyle name="Обычный 3 3 7 4" xfId="514"/>
    <cellStyle name="Обычный 3 3 7 4 2" xfId="2242"/>
    <cellStyle name="Обычный 3 3 7 5" xfId="946"/>
    <cellStyle name="Обычный 3 3 7 6" xfId="1378"/>
    <cellStyle name="Обычный 3 3 7 7" xfId="1810"/>
    <cellStyle name="Обычный 3 3 8" xfId="118"/>
    <cellStyle name="Обычный 3 3 8 2" xfId="334"/>
    <cellStyle name="Обычный 3 3 8 2 2" xfId="766"/>
    <cellStyle name="Обычный 3 3 8 2 2 2" xfId="2494"/>
    <cellStyle name="Обычный 3 3 8 2 3" xfId="1198"/>
    <cellStyle name="Обычный 3 3 8 2 4" xfId="1630"/>
    <cellStyle name="Обычный 3 3 8 2 5" xfId="2062"/>
    <cellStyle name="Обычный 3 3 8 3" xfId="550"/>
    <cellStyle name="Обычный 3 3 8 3 2" xfId="2278"/>
    <cellStyle name="Обычный 3 3 8 4" xfId="982"/>
    <cellStyle name="Обычный 3 3 8 5" xfId="1414"/>
    <cellStyle name="Обычный 3 3 8 6" xfId="1846"/>
    <cellStyle name="Обычный 3 3 9" xfId="226"/>
    <cellStyle name="Обычный 3 3 9 2" xfId="658"/>
    <cellStyle name="Обычный 3 3 9 2 2" xfId="2386"/>
    <cellStyle name="Обычный 3 3 9 3" xfId="1090"/>
    <cellStyle name="Обычный 3 3 9 4" xfId="1522"/>
    <cellStyle name="Обычный 3 3 9 5" xfId="1954"/>
    <cellStyle name="Обычный 3 4" xfId="12"/>
    <cellStyle name="Обычный 3 4 10" xfId="876"/>
    <cellStyle name="Обычный 3 4 11" xfId="1308"/>
    <cellStyle name="Обычный 3 4 12" xfId="1740"/>
    <cellStyle name="Обычный 3 4 2" xfId="18"/>
    <cellStyle name="Обычный 3 4 2 10" xfId="1314"/>
    <cellStyle name="Обычный 3 4 2 11" xfId="1746"/>
    <cellStyle name="Обычный 3 4 2 2" xfId="30"/>
    <cellStyle name="Обычный 3 4 2 2 2" xfId="66"/>
    <cellStyle name="Обычный 3 4 2 2 2 2" xfId="174"/>
    <cellStyle name="Обычный 3 4 2 2 2 2 2" xfId="390"/>
    <cellStyle name="Обычный 3 4 2 2 2 2 2 2" xfId="822"/>
    <cellStyle name="Обычный 3 4 2 2 2 2 2 2 2" xfId="2550"/>
    <cellStyle name="Обычный 3 4 2 2 2 2 2 3" xfId="1254"/>
    <cellStyle name="Обычный 3 4 2 2 2 2 2 4" xfId="1686"/>
    <cellStyle name="Обычный 3 4 2 2 2 2 2 5" xfId="2118"/>
    <cellStyle name="Обычный 3 4 2 2 2 2 3" xfId="606"/>
    <cellStyle name="Обычный 3 4 2 2 2 2 3 2" xfId="2334"/>
    <cellStyle name="Обычный 3 4 2 2 2 2 4" xfId="1038"/>
    <cellStyle name="Обычный 3 4 2 2 2 2 5" xfId="1470"/>
    <cellStyle name="Обычный 3 4 2 2 2 2 6" xfId="1902"/>
    <cellStyle name="Обычный 3 4 2 2 2 3" xfId="282"/>
    <cellStyle name="Обычный 3 4 2 2 2 3 2" xfId="714"/>
    <cellStyle name="Обычный 3 4 2 2 2 3 2 2" xfId="2442"/>
    <cellStyle name="Обычный 3 4 2 2 2 3 3" xfId="1146"/>
    <cellStyle name="Обычный 3 4 2 2 2 3 4" xfId="1578"/>
    <cellStyle name="Обычный 3 4 2 2 2 3 5" xfId="2010"/>
    <cellStyle name="Обычный 3 4 2 2 2 4" xfId="498"/>
    <cellStyle name="Обычный 3 4 2 2 2 4 2" xfId="2226"/>
    <cellStyle name="Обычный 3 4 2 2 2 5" xfId="930"/>
    <cellStyle name="Обычный 3 4 2 2 2 6" xfId="1362"/>
    <cellStyle name="Обычный 3 4 2 2 2 7" xfId="1794"/>
    <cellStyle name="Обычный 3 4 2 2 3" xfId="102"/>
    <cellStyle name="Обычный 3 4 2 2 3 2" xfId="210"/>
    <cellStyle name="Обычный 3 4 2 2 3 2 2" xfId="426"/>
    <cellStyle name="Обычный 3 4 2 2 3 2 2 2" xfId="858"/>
    <cellStyle name="Обычный 3 4 2 2 3 2 2 2 2" xfId="2586"/>
    <cellStyle name="Обычный 3 4 2 2 3 2 2 3" xfId="1290"/>
    <cellStyle name="Обычный 3 4 2 2 3 2 2 4" xfId="1722"/>
    <cellStyle name="Обычный 3 4 2 2 3 2 2 5" xfId="2154"/>
    <cellStyle name="Обычный 3 4 2 2 3 2 3" xfId="642"/>
    <cellStyle name="Обычный 3 4 2 2 3 2 3 2" xfId="2370"/>
    <cellStyle name="Обычный 3 4 2 2 3 2 4" xfId="1074"/>
    <cellStyle name="Обычный 3 4 2 2 3 2 5" xfId="1506"/>
    <cellStyle name="Обычный 3 4 2 2 3 2 6" xfId="1938"/>
    <cellStyle name="Обычный 3 4 2 2 3 3" xfId="318"/>
    <cellStyle name="Обычный 3 4 2 2 3 3 2" xfId="750"/>
    <cellStyle name="Обычный 3 4 2 2 3 3 2 2" xfId="2478"/>
    <cellStyle name="Обычный 3 4 2 2 3 3 3" xfId="1182"/>
    <cellStyle name="Обычный 3 4 2 2 3 3 4" xfId="1614"/>
    <cellStyle name="Обычный 3 4 2 2 3 3 5" xfId="2046"/>
    <cellStyle name="Обычный 3 4 2 2 3 4" xfId="534"/>
    <cellStyle name="Обычный 3 4 2 2 3 4 2" xfId="2262"/>
    <cellStyle name="Обычный 3 4 2 2 3 5" xfId="966"/>
    <cellStyle name="Обычный 3 4 2 2 3 6" xfId="1398"/>
    <cellStyle name="Обычный 3 4 2 2 3 7" xfId="1830"/>
    <cellStyle name="Обычный 3 4 2 2 4" xfId="138"/>
    <cellStyle name="Обычный 3 4 2 2 4 2" xfId="354"/>
    <cellStyle name="Обычный 3 4 2 2 4 2 2" xfId="786"/>
    <cellStyle name="Обычный 3 4 2 2 4 2 2 2" xfId="2514"/>
    <cellStyle name="Обычный 3 4 2 2 4 2 3" xfId="1218"/>
    <cellStyle name="Обычный 3 4 2 2 4 2 4" xfId="1650"/>
    <cellStyle name="Обычный 3 4 2 2 4 2 5" xfId="2082"/>
    <cellStyle name="Обычный 3 4 2 2 4 3" xfId="570"/>
    <cellStyle name="Обычный 3 4 2 2 4 3 2" xfId="2298"/>
    <cellStyle name="Обычный 3 4 2 2 4 4" xfId="1002"/>
    <cellStyle name="Обычный 3 4 2 2 4 5" xfId="1434"/>
    <cellStyle name="Обычный 3 4 2 2 4 6" xfId="1866"/>
    <cellStyle name="Обычный 3 4 2 2 5" xfId="246"/>
    <cellStyle name="Обычный 3 4 2 2 5 2" xfId="678"/>
    <cellStyle name="Обычный 3 4 2 2 5 2 2" xfId="2406"/>
    <cellStyle name="Обычный 3 4 2 2 5 3" xfId="1110"/>
    <cellStyle name="Обычный 3 4 2 2 5 4" xfId="1542"/>
    <cellStyle name="Обычный 3 4 2 2 5 5" xfId="1974"/>
    <cellStyle name="Обычный 3 4 2 2 6" xfId="462"/>
    <cellStyle name="Обычный 3 4 2 2 6 2" xfId="2190"/>
    <cellStyle name="Обычный 3 4 2 2 7" xfId="894"/>
    <cellStyle name="Обычный 3 4 2 2 8" xfId="1326"/>
    <cellStyle name="Обычный 3 4 2 2 9" xfId="1758"/>
    <cellStyle name="Обычный 3 4 2 3" xfId="42"/>
    <cellStyle name="Обычный 3 4 2 3 2" xfId="78"/>
    <cellStyle name="Обычный 3 4 2 3 2 2" xfId="186"/>
    <cellStyle name="Обычный 3 4 2 3 2 2 2" xfId="402"/>
    <cellStyle name="Обычный 3 4 2 3 2 2 2 2" xfId="834"/>
    <cellStyle name="Обычный 3 4 2 3 2 2 2 2 2" xfId="2562"/>
    <cellStyle name="Обычный 3 4 2 3 2 2 2 3" xfId="1266"/>
    <cellStyle name="Обычный 3 4 2 3 2 2 2 4" xfId="1698"/>
    <cellStyle name="Обычный 3 4 2 3 2 2 2 5" xfId="2130"/>
    <cellStyle name="Обычный 3 4 2 3 2 2 3" xfId="618"/>
    <cellStyle name="Обычный 3 4 2 3 2 2 3 2" xfId="2346"/>
    <cellStyle name="Обычный 3 4 2 3 2 2 4" xfId="1050"/>
    <cellStyle name="Обычный 3 4 2 3 2 2 5" xfId="1482"/>
    <cellStyle name="Обычный 3 4 2 3 2 2 6" xfId="1914"/>
    <cellStyle name="Обычный 3 4 2 3 2 3" xfId="294"/>
    <cellStyle name="Обычный 3 4 2 3 2 3 2" xfId="726"/>
    <cellStyle name="Обычный 3 4 2 3 2 3 2 2" xfId="2454"/>
    <cellStyle name="Обычный 3 4 2 3 2 3 3" xfId="1158"/>
    <cellStyle name="Обычный 3 4 2 3 2 3 4" xfId="1590"/>
    <cellStyle name="Обычный 3 4 2 3 2 3 5" xfId="2022"/>
    <cellStyle name="Обычный 3 4 2 3 2 4" xfId="510"/>
    <cellStyle name="Обычный 3 4 2 3 2 4 2" xfId="2238"/>
    <cellStyle name="Обычный 3 4 2 3 2 5" xfId="942"/>
    <cellStyle name="Обычный 3 4 2 3 2 6" xfId="1374"/>
    <cellStyle name="Обычный 3 4 2 3 2 7" xfId="1806"/>
    <cellStyle name="Обычный 3 4 2 3 3" xfId="114"/>
    <cellStyle name="Обычный 3 4 2 3 3 2" xfId="222"/>
    <cellStyle name="Обычный 3 4 2 3 3 2 2" xfId="438"/>
    <cellStyle name="Обычный 3 4 2 3 3 2 2 2" xfId="870"/>
    <cellStyle name="Обычный 3 4 2 3 3 2 2 2 2" xfId="2598"/>
    <cellStyle name="Обычный 3 4 2 3 3 2 2 3" xfId="1302"/>
    <cellStyle name="Обычный 3 4 2 3 3 2 2 4" xfId="1734"/>
    <cellStyle name="Обычный 3 4 2 3 3 2 2 5" xfId="2166"/>
    <cellStyle name="Обычный 3 4 2 3 3 2 3" xfId="654"/>
    <cellStyle name="Обычный 3 4 2 3 3 2 3 2" xfId="2382"/>
    <cellStyle name="Обычный 3 4 2 3 3 2 4" xfId="1086"/>
    <cellStyle name="Обычный 3 4 2 3 3 2 5" xfId="1518"/>
    <cellStyle name="Обычный 3 4 2 3 3 2 6" xfId="1950"/>
    <cellStyle name="Обычный 3 4 2 3 3 3" xfId="330"/>
    <cellStyle name="Обычный 3 4 2 3 3 3 2" xfId="762"/>
    <cellStyle name="Обычный 3 4 2 3 3 3 2 2" xfId="2490"/>
    <cellStyle name="Обычный 3 4 2 3 3 3 3" xfId="1194"/>
    <cellStyle name="Обычный 3 4 2 3 3 3 4" xfId="1626"/>
    <cellStyle name="Обычный 3 4 2 3 3 3 5" xfId="2058"/>
    <cellStyle name="Обычный 3 4 2 3 3 4" xfId="546"/>
    <cellStyle name="Обычный 3 4 2 3 3 4 2" xfId="2274"/>
    <cellStyle name="Обычный 3 4 2 3 3 5" xfId="978"/>
    <cellStyle name="Обычный 3 4 2 3 3 6" xfId="1410"/>
    <cellStyle name="Обычный 3 4 2 3 3 7" xfId="1842"/>
    <cellStyle name="Обычный 3 4 2 3 4" xfId="150"/>
    <cellStyle name="Обычный 3 4 2 3 4 2" xfId="366"/>
    <cellStyle name="Обычный 3 4 2 3 4 2 2" xfId="798"/>
    <cellStyle name="Обычный 3 4 2 3 4 2 2 2" xfId="2526"/>
    <cellStyle name="Обычный 3 4 2 3 4 2 3" xfId="1230"/>
    <cellStyle name="Обычный 3 4 2 3 4 2 4" xfId="1662"/>
    <cellStyle name="Обычный 3 4 2 3 4 2 5" xfId="2094"/>
    <cellStyle name="Обычный 3 4 2 3 4 3" xfId="582"/>
    <cellStyle name="Обычный 3 4 2 3 4 3 2" xfId="2310"/>
    <cellStyle name="Обычный 3 4 2 3 4 4" xfId="1014"/>
    <cellStyle name="Обычный 3 4 2 3 4 5" xfId="1446"/>
    <cellStyle name="Обычный 3 4 2 3 4 6" xfId="1878"/>
    <cellStyle name="Обычный 3 4 2 3 5" xfId="258"/>
    <cellStyle name="Обычный 3 4 2 3 5 2" xfId="690"/>
    <cellStyle name="Обычный 3 4 2 3 5 2 2" xfId="2418"/>
    <cellStyle name="Обычный 3 4 2 3 5 3" xfId="1122"/>
    <cellStyle name="Обычный 3 4 2 3 5 4" xfId="1554"/>
    <cellStyle name="Обычный 3 4 2 3 5 5" xfId="1986"/>
    <cellStyle name="Обычный 3 4 2 3 6" xfId="474"/>
    <cellStyle name="Обычный 3 4 2 3 6 2" xfId="2202"/>
    <cellStyle name="Обычный 3 4 2 3 7" xfId="906"/>
    <cellStyle name="Обычный 3 4 2 3 8" xfId="1338"/>
    <cellStyle name="Обычный 3 4 2 3 9" xfId="1770"/>
    <cellStyle name="Обычный 3 4 2 4" xfId="54"/>
    <cellStyle name="Обычный 3 4 2 4 2" xfId="162"/>
    <cellStyle name="Обычный 3 4 2 4 2 2" xfId="378"/>
    <cellStyle name="Обычный 3 4 2 4 2 2 2" xfId="810"/>
    <cellStyle name="Обычный 3 4 2 4 2 2 2 2" xfId="2538"/>
    <cellStyle name="Обычный 3 4 2 4 2 2 3" xfId="1242"/>
    <cellStyle name="Обычный 3 4 2 4 2 2 4" xfId="1674"/>
    <cellStyle name="Обычный 3 4 2 4 2 2 5" xfId="2106"/>
    <cellStyle name="Обычный 3 4 2 4 2 3" xfId="594"/>
    <cellStyle name="Обычный 3 4 2 4 2 3 2" xfId="2322"/>
    <cellStyle name="Обычный 3 4 2 4 2 4" xfId="1026"/>
    <cellStyle name="Обычный 3 4 2 4 2 5" xfId="1458"/>
    <cellStyle name="Обычный 3 4 2 4 2 6" xfId="1890"/>
    <cellStyle name="Обычный 3 4 2 4 3" xfId="270"/>
    <cellStyle name="Обычный 3 4 2 4 3 2" xfId="702"/>
    <cellStyle name="Обычный 3 4 2 4 3 2 2" xfId="2430"/>
    <cellStyle name="Обычный 3 4 2 4 3 3" xfId="1134"/>
    <cellStyle name="Обычный 3 4 2 4 3 4" xfId="1566"/>
    <cellStyle name="Обычный 3 4 2 4 3 5" xfId="1998"/>
    <cellStyle name="Обычный 3 4 2 4 4" xfId="486"/>
    <cellStyle name="Обычный 3 4 2 4 4 2" xfId="2214"/>
    <cellStyle name="Обычный 3 4 2 4 5" xfId="918"/>
    <cellStyle name="Обычный 3 4 2 4 6" xfId="1350"/>
    <cellStyle name="Обычный 3 4 2 4 7" xfId="1782"/>
    <cellStyle name="Обычный 3 4 2 5" xfId="90"/>
    <cellStyle name="Обычный 3 4 2 5 2" xfId="198"/>
    <cellStyle name="Обычный 3 4 2 5 2 2" xfId="414"/>
    <cellStyle name="Обычный 3 4 2 5 2 2 2" xfId="846"/>
    <cellStyle name="Обычный 3 4 2 5 2 2 2 2" xfId="2574"/>
    <cellStyle name="Обычный 3 4 2 5 2 2 3" xfId="1278"/>
    <cellStyle name="Обычный 3 4 2 5 2 2 4" xfId="1710"/>
    <cellStyle name="Обычный 3 4 2 5 2 2 5" xfId="2142"/>
    <cellStyle name="Обычный 3 4 2 5 2 3" xfId="630"/>
    <cellStyle name="Обычный 3 4 2 5 2 3 2" xfId="2358"/>
    <cellStyle name="Обычный 3 4 2 5 2 4" xfId="1062"/>
    <cellStyle name="Обычный 3 4 2 5 2 5" xfId="1494"/>
    <cellStyle name="Обычный 3 4 2 5 2 6" xfId="1926"/>
    <cellStyle name="Обычный 3 4 2 5 3" xfId="306"/>
    <cellStyle name="Обычный 3 4 2 5 3 2" xfId="738"/>
    <cellStyle name="Обычный 3 4 2 5 3 2 2" xfId="2466"/>
    <cellStyle name="Обычный 3 4 2 5 3 3" xfId="1170"/>
    <cellStyle name="Обычный 3 4 2 5 3 4" xfId="1602"/>
    <cellStyle name="Обычный 3 4 2 5 3 5" xfId="2034"/>
    <cellStyle name="Обычный 3 4 2 5 4" xfId="522"/>
    <cellStyle name="Обычный 3 4 2 5 4 2" xfId="2250"/>
    <cellStyle name="Обычный 3 4 2 5 5" xfId="954"/>
    <cellStyle name="Обычный 3 4 2 5 6" xfId="1386"/>
    <cellStyle name="Обычный 3 4 2 5 7" xfId="1818"/>
    <cellStyle name="Обычный 3 4 2 6" xfId="126"/>
    <cellStyle name="Обычный 3 4 2 6 2" xfId="342"/>
    <cellStyle name="Обычный 3 4 2 6 2 2" xfId="774"/>
    <cellStyle name="Обычный 3 4 2 6 2 2 2" xfId="2502"/>
    <cellStyle name="Обычный 3 4 2 6 2 3" xfId="1206"/>
    <cellStyle name="Обычный 3 4 2 6 2 4" xfId="1638"/>
    <cellStyle name="Обычный 3 4 2 6 2 5" xfId="2070"/>
    <cellStyle name="Обычный 3 4 2 6 3" xfId="558"/>
    <cellStyle name="Обычный 3 4 2 6 3 2" xfId="2286"/>
    <cellStyle name="Обычный 3 4 2 6 4" xfId="990"/>
    <cellStyle name="Обычный 3 4 2 6 5" xfId="1422"/>
    <cellStyle name="Обычный 3 4 2 6 6" xfId="1854"/>
    <cellStyle name="Обычный 3 4 2 7" xfId="234"/>
    <cellStyle name="Обычный 3 4 2 7 2" xfId="666"/>
    <cellStyle name="Обычный 3 4 2 7 2 2" xfId="2394"/>
    <cellStyle name="Обычный 3 4 2 7 3" xfId="1098"/>
    <cellStyle name="Обычный 3 4 2 7 4" xfId="1530"/>
    <cellStyle name="Обычный 3 4 2 7 5" xfId="1962"/>
    <cellStyle name="Обычный 3 4 2 8" xfId="450"/>
    <cellStyle name="Обычный 3 4 2 8 2" xfId="2178"/>
    <cellStyle name="Обычный 3 4 2 9" xfId="882"/>
    <cellStyle name="Обычный 3 4 3" xfId="24"/>
    <cellStyle name="Обычный 3 4 3 2" xfId="60"/>
    <cellStyle name="Обычный 3 4 3 2 2" xfId="168"/>
    <cellStyle name="Обычный 3 4 3 2 2 2" xfId="384"/>
    <cellStyle name="Обычный 3 4 3 2 2 2 2" xfId="816"/>
    <cellStyle name="Обычный 3 4 3 2 2 2 2 2" xfId="2544"/>
    <cellStyle name="Обычный 3 4 3 2 2 2 3" xfId="1248"/>
    <cellStyle name="Обычный 3 4 3 2 2 2 4" xfId="1680"/>
    <cellStyle name="Обычный 3 4 3 2 2 2 5" xfId="2112"/>
    <cellStyle name="Обычный 3 4 3 2 2 3" xfId="600"/>
    <cellStyle name="Обычный 3 4 3 2 2 3 2" xfId="2328"/>
    <cellStyle name="Обычный 3 4 3 2 2 4" xfId="1032"/>
    <cellStyle name="Обычный 3 4 3 2 2 5" xfId="1464"/>
    <cellStyle name="Обычный 3 4 3 2 2 6" xfId="1896"/>
    <cellStyle name="Обычный 3 4 3 2 3" xfId="276"/>
    <cellStyle name="Обычный 3 4 3 2 3 2" xfId="708"/>
    <cellStyle name="Обычный 3 4 3 2 3 2 2" xfId="2436"/>
    <cellStyle name="Обычный 3 4 3 2 3 3" xfId="1140"/>
    <cellStyle name="Обычный 3 4 3 2 3 4" xfId="1572"/>
    <cellStyle name="Обычный 3 4 3 2 3 5" xfId="2004"/>
    <cellStyle name="Обычный 3 4 3 2 4" xfId="492"/>
    <cellStyle name="Обычный 3 4 3 2 4 2" xfId="2220"/>
    <cellStyle name="Обычный 3 4 3 2 5" xfId="924"/>
    <cellStyle name="Обычный 3 4 3 2 6" xfId="1356"/>
    <cellStyle name="Обычный 3 4 3 2 7" xfId="1788"/>
    <cellStyle name="Обычный 3 4 3 3" xfId="96"/>
    <cellStyle name="Обычный 3 4 3 3 2" xfId="204"/>
    <cellStyle name="Обычный 3 4 3 3 2 2" xfId="420"/>
    <cellStyle name="Обычный 3 4 3 3 2 2 2" xfId="852"/>
    <cellStyle name="Обычный 3 4 3 3 2 2 2 2" xfId="2580"/>
    <cellStyle name="Обычный 3 4 3 3 2 2 3" xfId="1284"/>
    <cellStyle name="Обычный 3 4 3 3 2 2 4" xfId="1716"/>
    <cellStyle name="Обычный 3 4 3 3 2 2 5" xfId="2148"/>
    <cellStyle name="Обычный 3 4 3 3 2 3" xfId="636"/>
    <cellStyle name="Обычный 3 4 3 3 2 3 2" xfId="2364"/>
    <cellStyle name="Обычный 3 4 3 3 2 4" xfId="1068"/>
    <cellStyle name="Обычный 3 4 3 3 2 5" xfId="1500"/>
    <cellStyle name="Обычный 3 4 3 3 2 6" xfId="1932"/>
    <cellStyle name="Обычный 3 4 3 3 3" xfId="312"/>
    <cellStyle name="Обычный 3 4 3 3 3 2" xfId="744"/>
    <cellStyle name="Обычный 3 4 3 3 3 2 2" xfId="2472"/>
    <cellStyle name="Обычный 3 4 3 3 3 3" xfId="1176"/>
    <cellStyle name="Обычный 3 4 3 3 3 4" xfId="1608"/>
    <cellStyle name="Обычный 3 4 3 3 3 5" xfId="2040"/>
    <cellStyle name="Обычный 3 4 3 3 4" xfId="528"/>
    <cellStyle name="Обычный 3 4 3 3 4 2" xfId="2256"/>
    <cellStyle name="Обычный 3 4 3 3 5" xfId="960"/>
    <cellStyle name="Обычный 3 4 3 3 6" xfId="1392"/>
    <cellStyle name="Обычный 3 4 3 3 7" xfId="1824"/>
    <cellStyle name="Обычный 3 4 3 4" xfId="132"/>
    <cellStyle name="Обычный 3 4 3 4 2" xfId="348"/>
    <cellStyle name="Обычный 3 4 3 4 2 2" xfId="780"/>
    <cellStyle name="Обычный 3 4 3 4 2 2 2" xfId="2508"/>
    <cellStyle name="Обычный 3 4 3 4 2 3" xfId="1212"/>
    <cellStyle name="Обычный 3 4 3 4 2 4" xfId="1644"/>
    <cellStyle name="Обычный 3 4 3 4 2 5" xfId="2076"/>
    <cellStyle name="Обычный 3 4 3 4 3" xfId="564"/>
    <cellStyle name="Обычный 3 4 3 4 3 2" xfId="2292"/>
    <cellStyle name="Обычный 3 4 3 4 4" xfId="996"/>
    <cellStyle name="Обычный 3 4 3 4 5" xfId="1428"/>
    <cellStyle name="Обычный 3 4 3 4 6" xfId="1860"/>
    <cellStyle name="Обычный 3 4 3 5" xfId="240"/>
    <cellStyle name="Обычный 3 4 3 5 2" xfId="672"/>
    <cellStyle name="Обычный 3 4 3 5 2 2" xfId="2400"/>
    <cellStyle name="Обычный 3 4 3 5 3" xfId="1104"/>
    <cellStyle name="Обычный 3 4 3 5 4" xfId="1536"/>
    <cellStyle name="Обычный 3 4 3 5 5" xfId="1968"/>
    <cellStyle name="Обычный 3 4 3 6" xfId="456"/>
    <cellStyle name="Обычный 3 4 3 6 2" xfId="2184"/>
    <cellStyle name="Обычный 3 4 3 7" xfId="888"/>
    <cellStyle name="Обычный 3 4 3 8" xfId="1320"/>
    <cellStyle name="Обычный 3 4 3 9" xfId="1752"/>
    <cellStyle name="Обычный 3 4 4" xfId="36"/>
    <cellStyle name="Обычный 3 4 4 2" xfId="72"/>
    <cellStyle name="Обычный 3 4 4 2 2" xfId="180"/>
    <cellStyle name="Обычный 3 4 4 2 2 2" xfId="396"/>
    <cellStyle name="Обычный 3 4 4 2 2 2 2" xfId="828"/>
    <cellStyle name="Обычный 3 4 4 2 2 2 2 2" xfId="2556"/>
    <cellStyle name="Обычный 3 4 4 2 2 2 3" xfId="1260"/>
    <cellStyle name="Обычный 3 4 4 2 2 2 4" xfId="1692"/>
    <cellStyle name="Обычный 3 4 4 2 2 2 5" xfId="2124"/>
    <cellStyle name="Обычный 3 4 4 2 2 3" xfId="612"/>
    <cellStyle name="Обычный 3 4 4 2 2 3 2" xfId="2340"/>
    <cellStyle name="Обычный 3 4 4 2 2 4" xfId="1044"/>
    <cellStyle name="Обычный 3 4 4 2 2 5" xfId="1476"/>
    <cellStyle name="Обычный 3 4 4 2 2 6" xfId="1908"/>
    <cellStyle name="Обычный 3 4 4 2 3" xfId="288"/>
    <cellStyle name="Обычный 3 4 4 2 3 2" xfId="720"/>
    <cellStyle name="Обычный 3 4 4 2 3 2 2" xfId="2448"/>
    <cellStyle name="Обычный 3 4 4 2 3 3" xfId="1152"/>
    <cellStyle name="Обычный 3 4 4 2 3 4" xfId="1584"/>
    <cellStyle name="Обычный 3 4 4 2 3 5" xfId="2016"/>
    <cellStyle name="Обычный 3 4 4 2 4" xfId="504"/>
    <cellStyle name="Обычный 3 4 4 2 4 2" xfId="2232"/>
    <cellStyle name="Обычный 3 4 4 2 5" xfId="936"/>
    <cellStyle name="Обычный 3 4 4 2 6" xfId="1368"/>
    <cellStyle name="Обычный 3 4 4 2 7" xfId="1800"/>
    <cellStyle name="Обычный 3 4 4 3" xfId="108"/>
    <cellStyle name="Обычный 3 4 4 3 2" xfId="216"/>
    <cellStyle name="Обычный 3 4 4 3 2 2" xfId="432"/>
    <cellStyle name="Обычный 3 4 4 3 2 2 2" xfId="864"/>
    <cellStyle name="Обычный 3 4 4 3 2 2 2 2" xfId="2592"/>
    <cellStyle name="Обычный 3 4 4 3 2 2 3" xfId="1296"/>
    <cellStyle name="Обычный 3 4 4 3 2 2 4" xfId="1728"/>
    <cellStyle name="Обычный 3 4 4 3 2 2 5" xfId="2160"/>
    <cellStyle name="Обычный 3 4 4 3 2 3" xfId="648"/>
    <cellStyle name="Обычный 3 4 4 3 2 3 2" xfId="2376"/>
    <cellStyle name="Обычный 3 4 4 3 2 4" xfId="1080"/>
    <cellStyle name="Обычный 3 4 4 3 2 5" xfId="1512"/>
    <cellStyle name="Обычный 3 4 4 3 2 6" xfId="1944"/>
    <cellStyle name="Обычный 3 4 4 3 3" xfId="324"/>
    <cellStyle name="Обычный 3 4 4 3 3 2" xfId="756"/>
    <cellStyle name="Обычный 3 4 4 3 3 2 2" xfId="2484"/>
    <cellStyle name="Обычный 3 4 4 3 3 3" xfId="1188"/>
    <cellStyle name="Обычный 3 4 4 3 3 4" xfId="1620"/>
    <cellStyle name="Обычный 3 4 4 3 3 5" xfId="2052"/>
    <cellStyle name="Обычный 3 4 4 3 4" xfId="540"/>
    <cellStyle name="Обычный 3 4 4 3 4 2" xfId="2268"/>
    <cellStyle name="Обычный 3 4 4 3 5" xfId="972"/>
    <cellStyle name="Обычный 3 4 4 3 6" xfId="1404"/>
    <cellStyle name="Обычный 3 4 4 3 7" xfId="1836"/>
    <cellStyle name="Обычный 3 4 4 4" xfId="144"/>
    <cellStyle name="Обычный 3 4 4 4 2" xfId="360"/>
    <cellStyle name="Обычный 3 4 4 4 2 2" xfId="792"/>
    <cellStyle name="Обычный 3 4 4 4 2 2 2" xfId="2520"/>
    <cellStyle name="Обычный 3 4 4 4 2 3" xfId="1224"/>
    <cellStyle name="Обычный 3 4 4 4 2 4" xfId="1656"/>
    <cellStyle name="Обычный 3 4 4 4 2 5" xfId="2088"/>
    <cellStyle name="Обычный 3 4 4 4 3" xfId="576"/>
    <cellStyle name="Обычный 3 4 4 4 3 2" xfId="2304"/>
    <cellStyle name="Обычный 3 4 4 4 4" xfId="1008"/>
    <cellStyle name="Обычный 3 4 4 4 5" xfId="1440"/>
    <cellStyle name="Обычный 3 4 4 4 6" xfId="1872"/>
    <cellStyle name="Обычный 3 4 4 5" xfId="252"/>
    <cellStyle name="Обычный 3 4 4 5 2" xfId="684"/>
    <cellStyle name="Обычный 3 4 4 5 2 2" xfId="2412"/>
    <cellStyle name="Обычный 3 4 4 5 3" xfId="1116"/>
    <cellStyle name="Обычный 3 4 4 5 4" xfId="1548"/>
    <cellStyle name="Обычный 3 4 4 5 5" xfId="1980"/>
    <cellStyle name="Обычный 3 4 4 6" xfId="468"/>
    <cellStyle name="Обычный 3 4 4 6 2" xfId="2196"/>
    <cellStyle name="Обычный 3 4 4 7" xfId="900"/>
    <cellStyle name="Обычный 3 4 4 8" xfId="1332"/>
    <cellStyle name="Обычный 3 4 4 9" xfId="1764"/>
    <cellStyle name="Обычный 3 4 5" xfId="48"/>
    <cellStyle name="Обычный 3 4 5 2" xfId="156"/>
    <cellStyle name="Обычный 3 4 5 2 2" xfId="372"/>
    <cellStyle name="Обычный 3 4 5 2 2 2" xfId="804"/>
    <cellStyle name="Обычный 3 4 5 2 2 2 2" xfId="2532"/>
    <cellStyle name="Обычный 3 4 5 2 2 3" xfId="1236"/>
    <cellStyle name="Обычный 3 4 5 2 2 4" xfId="1668"/>
    <cellStyle name="Обычный 3 4 5 2 2 5" xfId="2100"/>
    <cellStyle name="Обычный 3 4 5 2 3" xfId="588"/>
    <cellStyle name="Обычный 3 4 5 2 3 2" xfId="2316"/>
    <cellStyle name="Обычный 3 4 5 2 4" xfId="1020"/>
    <cellStyle name="Обычный 3 4 5 2 5" xfId="1452"/>
    <cellStyle name="Обычный 3 4 5 2 6" xfId="1884"/>
    <cellStyle name="Обычный 3 4 5 3" xfId="264"/>
    <cellStyle name="Обычный 3 4 5 3 2" xfId="696"/>
    <cellStyle name="Обычный 3 4 5 3 2 2" xfId="2424"/>
    <cellStyle name="Обычный 3 4 5 3 3" xfId="1128"/>
    <cellStyle name="Обычный 3 4 5 3 4" xfId="1560"/>
    <cellStyle name="Обычный 3 4 5 3 5" xfId="1992"/>
    <cellStyle name="Обычный 3 4 5 4" xfId="480"/>
    <cellStyle name="Обычный 3 4 5 4 2" xfId="2208"/>
    <cellStyle name="Обычный 3 4 5 5" xfId="912"/>
    <cellStyle name="Обычный 3 4 5 6" xfId="1344"/>
    <cellStyle name="Обычный 3 4 5 7" xfId="1776"/>
    <cellStyle name="Обычный 3 4 6" xfId="84"/>
    <cellStyle name="Обычный 3 4 6 2" xfId="192"/>
    <cellStyle name="Обычный 3 4 6 2 2" xfId="408"/>
    <cellStyle name="Обычный 3 4 6 2 2 2" xfId="840"/>
    <cellStyle name="Обычный 3 4 6 2 2 2 2" xfId="2568"/>
    <cellStyle name="Обычный 3 4 6 2 2 3" xfId="1272"/>
    <cellStyle name="Обычный 3 4 6 2 2 4" xfId="1704"/>
    <cellStyle name="Обычный 3 4 6 2 2 5" xfId="2136"/>
    <cellStyle name="Обычный 3 4 6 2 3" xfId="624"/>
    <cellStyle name="Обычный 3 4 6 2 3 2" xfId="2352"/>
    <cellStyle name="Обычный 3 4 6 2 4" xfId="1056"/>
    <cellStyle name="Обычный 3 4 6 2 5" xfId="1488"/>
    <cellStyle name="Обычный 3 4 6 2 6" xfId="1920"/>
    <cellStyle name="Обычный 3 4 6 3" xfId="300"/>
    <cellStyle name="Обычный 3 4 6 3 2" xfId="732"/>
    <cellStyle name="Обычный 3 4 6 3 2 2" xfId="2460"/>
    <cellStyle name="Обычный 3 4 6 3 3" xfId="1164"/>
    <cellStyle name="Обычный 3 4 6 3 4" xfId="1596"/>
    <cellStyle name="Обычный 3 4 6 3 5" xfId="2028"/>
    <cellStyle name="Обычный 3 4 6 4" xfId="516"/>
    <cellStyle name="Обычный 3 4 6 4 2" xfId="2244"/>
    <cellStyle name="Обычный 3 4 6 5" xfId="948"/>
    <cellStyle name="Обычный 3 4 6 6" xfId="1380"/>
    <cellStyle name="Обычный 3 4 6 7" xfId="1812"/>
    <cellStyle name="Обычный 3 4 7" xfId="120"/>
    <cellStyle name="Обычный 3 4 7 2" xfId="336"/>
    <cellStyle name="Обычный 3 4 7 2 2" xfId="768"/>
    <cellStyle name="Обычный 3 4 7 2 2 2" xfId="2496"/>
    <cellStyle name="Обычный 3 4 7 2 3" xfId="1200"/>
    <cellStyle name="Обычный 3 4 7 2 4" xfId="1632"/>
    <cellStyle name="Обычный 3 4 7 2 5" xfId="2064"/>
    <cellStyle name="Обычный 3 4 7 3" xfId="552"/>
    <cellStyle name="Обычный 3 4 7 3 2" xfId="2280"/>
    <cellStyle name="Обычный 3 4 7 4" xfId="984"/>
    <cellStyle name="Обычный 3 4 7 5" xfId="1416"/>
    <cellStyle name="Обычный 3 4 7 6" xfId="1848"/>
    <cellStyle name="Обычный 3 4 8" xfId="228"/>
    <cellStyle name="Обычный 3 4 8 2" xfId="660"/>
    <cellStyle name="Обычный 3 4 8 2 2" xfId="2388"/>
    <cellStyle name="Обычный 3 4 8 3" xfId="1092"/>
    <cellStyle name="Обычный 3 4 8 4" xfId="1524"/>
    <cellStyle name="Обычный 3 4 8 5" xfId="1956"/>
    <cellStyle name="Обычный 3 4 9" xfId="444"/>
    <cellStyle name="Обычный 3 4 9 2" xfId="2172"/>
    <cellStyle name="Обычный 3 5" xfId="15"/>
    <cellStyle name="Обычный 3 5 10" xfId="1311"/>
    <cellStyle name="Обычный 3 5 11" xfId="1743"/>
    <cellStyle name="Обычный 3 5 2" xfId="27"/>
    <cellStyle name="Обычный 3 5 2 2" xfId="63"/>
    <cellStyle name="Обычный 3 5 2 2 2" xfId="171"/>
    <cellStyle name="Обычный 3 5 2 2 2 2" xfId="387"/>
    <cellStyle name="Обычный 3 5 2 2 2 2 2" xfId="819"/>
    <cellStyle name="Обычный 3 5 2 2 2 2 2 2" xfId="2547"/>
    <cellStyle name="Обычный 3 5 2 2 2 2 3" xfId="1251"/>
    <cellStyle name="Обычный 3 5 2 2 2 2 4" xfId="1683"/>
    <cellStyle name="Обычный 3 5 2 2 2 2 5" xfId="2115"/>
    <cellStyle name="Обычный 3 5 2 2 2 3" xfId="603"/>
    <cellStyle name="Обычный 3 5 2 2 2 3 2" xfId="2331"/>
    <cellStyle name="Обычный 3 5 2 2 2 4" xfId="1035"/>
    <cellStyle name="Обычный 3 5 2 2 2 5" xfId="1467"/>
    <cellStyle name="Обычный 3 5 2 2 2 6" xfId="1899"/>
    <cellStyle name="Обычный 3 5 2 2 3" xfId="279"/>
    <cellStyle name="Обычный 3 5 2 2 3 2" xfId="711"/>
    <cellStyle name="Обычный 3 5 2 2 3 2 2" xfId="2439"/>
    <cellStyle name="Обычный 3 5 2 2 3 3" xfId="1143"/>
    <cellStyle name="Обычный 3 5 2 2 3 4" xfId="1575"/>
    <cellStyle name="Обычный 3 5 2 2 3 5" xfId="2007"/>
    <cellStyle name="Обычный 3 5 2 2 4" xfId="495"/>
    <cellStyle name="Обычный 3 5 2 2 4 2" xfId="2223"/>
    <cellStyle name="Обычный 3 5 2 2 5" xfId="927"/>
    <cellStyle name="Обычный 3 5 2 2 6" xfId="1359"/>
    <cellStyle name="Обычный 3 5 2 2 7" xfId="1791"/>
    <cellStyle name="Обычный 3 5 2 3" xfId="99"/>
    <cellStyle name="Обычный 3 5 2 3 2" xfId="207"/>
    <cellStyle name="Обычный 3 5 2 3 2 2" xfId="423"/>
    <cellStyle name="Обычный 3 5 2 3 2 2 2" xfId="855"/>
    <cellStyle name="Обычный 3 5 2 3 2 2 2 2" xfId="2583"/>
    <cellStyle name="Обычный 3 5 2 3 2 2 3" xfId="1287"/>
    <cellStyle name="Обычный 3 5 2 3 2 2 4" xfId="1719"/>
    <cellStyle name="Обычный 3 5 2 3 2 2 5" xfId="2151"/>
    <cellStyle name="Обычный 3 5 2 3 2 3" xfId="639"/>
    <cellStyle name="Обычный 3 5 2 3 2 3 2" xfId="2367"/>
    <cellStyle name="Обычный 3 5 2 3 2 4" xfId="1071"/>
    <cellStyle name="Обычный 3 5 2 3 2 5" xfId="1503"/>
    <cellStyle name="Обычный 3 5 2 3 2 6" xfId="1935"/>
    <cellStyle name="Обычный 3 5 2 3 3" xfId="315"/>
    <cellStyle name="Обычный 3 5 2 3 3 2" xfId="747"/>
    <cellStyle name="Обычный 3 5 2 3 3 2 2" xfId="2475"/>
    <cellStyle name="Обычный 3 5 2 3 3 3" xfId="1179"/>
    <cellStyle name="Обычный 3 5 2 3 3 4" xfId="1611"/>
    <cellStyle name="Обычный 3 5 2 3 3 5" xfId="2043"/>
    <cellStyle name="Обычный 3 5 2 3 4" xfId="531"/>
    <cellStyle name="Обычный 3 5 2 3 4 2" xfId="2259"/>
    <cellStyle name="Обычный 3 5 2 3 5" xfId="963"/>
    <cellStyle name="Обычный 3 5 2 3 6" xfId="1395"/>
    <cellStyle name="Обычный 3 5 2 3 7" xfId="1827"/>
    <cellStyle name="Обычный 3 5 2 4" xfId="135"/>
    <cellStyle name="Обычный 3 5 2 4 2" xfId="351"/>
    <cellStyle name="Обычный 3 5 2 4 2 2" xfId="783"/>
    <cellStyle name="Обычный 3 5 2 4 2 2 2" xfId="2511"/>
    <cellStyle name="Обычный 3 5 2 4 2 3" xfId="1215"/>
    <cellStyle name="Обычный 3 5 2 4 2 4" xfId="1647"/>
    <cellStyle name="Обычный 3 5 2 4 2 5" xfId="2079"/>
    <cellStyle name="Обычный 3 5 2 4 3" xfId="567"/>
    <cellStyle name="Обычный 3 5 2 4 3 2" xfId="2295"/>
    <cellStyle name="Обычный 3 5 2 4 4" xfId="999"/>
    <cellStyle name="Обычный 3 5 2 4 5" xfId="1431"/>
    <cellStyle name="Обычный 3 5 2 4 6" xfId="1863"/>
    <cellStyle name="Обычный 3 5 2 5" xfId="243"/>
    <cellStyle name="Обычный 3 5 2 5 2" xfId="675"/>
    <cellStyle name="Обычный 3 5 2 5 2 2" xfId="2403"/>
    <cellStyle name="Обычный 3 5 2 5 3" xfId="1107"/>
    <cellStyle name="Обычный 3 5 2 5 4" xfId="1539"/>
    <cellStyle name="Обычный 3 5 2 5 5" xfId="1971"/>
    <cellStyle name="Обычный 3 5 2 6" xfId="459"/>
    <cellStyle name="Обычный 3 5 2 6 2" xfId="2187"/>
    <cellStyle name="Обычный 3 5 2 7" xfId="891"/>
    <cellStyle name="Обычный 3 5 2 8" xfId="1323"/>
    <cellStyle name="Обычный 3 5 2 9" xfId="1755"/>
    <cellStyle name="Обычный 3 5 3" xfId="39"/>
    <cellStyle name="Обычный 3 5 3 2" xfId="75"/>
    <cellStyle name="Обычный 3 5 3 2 2" xfId="183"/>
    <cellStyle name="Обычный 3 5 3 2 2 2" xfId="399"/>
    <cellStyle name="Обычный 3 5 3 2 2 2 2" xfId="831"/>
    <cellStyle name="Обычный 3 5 3 2 2 2 2 2" xfId="2559"/>
    <cellStyle name="Обычный 3 5 3 2 2 2 3" xfId="1263"/>
    <cellStyle name="Обычный 3 5 3 2 2 2 4" xfId="1695"/>
    <cellStyle name="Обычный 3 5 3 2 2 2 5" xfId="2127"/>
    <cellStyle name="Обычный 3 5 3 2 2 3" xfId="615"/>
    <cellStyle name="Обычный 3 5 3 2 2 3 2" xfId="2343"/>
    <cellStyle name="Обычный 3 5 3 2 2 4" xfId="1047"/>
    <cellStyle name="Обычный 3 5 3 2 2 5" xfId="1479"/>
    <cellStyle name="Обычный 3 5 3 2 2 6" xfId="1911"/>
    <cellStyle name="Обычный 3 5 3 2 3" xfId="291"/>
    <cellStyle name="Обычный 3 5 3 2 3 2" xfId="723"/>
    <cellStyle name="Обычный 3 5 3 2 3 2 2" xfId="2451"/>
    <cellStyle name="Обычный 3 5 3 2 3 3" xfId="1155"/>
    <cellStyle name="Обычный 3 5 3 2 3 4" xfId="1587"/>
    <cellStyle name="Обычный 3 5 3 2 3 5" xfId="2019"/>
    <cellStyle name="Обычный 3 5 3 2 4" xfId="507"/>
    <cellStyle name="Обычный 3 5 3 2 4 2" xfId="2235"/>
    <cellStyle name="Обычный 3 5 3 2 5" xfId="939"/>
    <cellStyle name="Обычный 3 5 3 2 6" xfId="1371"/>
    <cellStyle name="Обычный 3 5 3 2 7" xfId="1803"/>
    <cellStyle name="Обычный 3 5 3 3" xfId="111"/>
    <cellStyle name="Обычный 3 5 3 3 2" xfId="219"/>
    <cellStyle name="Обычный 3 5 3 3 2 2" xfId="435"/>
    <cellStyle name="Обычный 3 5 3 3 2 2 2" xfId="867"/>
    <cellStyle name="Обычный 3 5 3 3 2 2 2 2" xfId="2595"/>
    <cellStyle name="Обычный 3 5 3 3 2 2 3" xfId="1299"/>
    <cellStyle name="Обычный 3 5 3 3 2 2 4" xfId="1731"/>
    <cellStyle name="Обычный 3 5 3 3 2 2 5" xfId="2163"/>
    <cellStyle name="Обычный 3 5 3 3 2 3" xfId="651"/>
    <cellStyle name="Обычный 3 5 3 3 2 3 2" xfId="2379"/>
    <cellStyle name="Обычный 3 5 3 3 2 4" xfId="1083"/>
    <cellStyle name="Обычный 3 5 3 3 2 5" xfId="1515"/>
    <cellStyle name="Обычный 3 5 3 3 2 6" xfId="1947"/>
    <cellStyle name="Обычный 3 5 3 3 3" xfId="327"/>
    <cellStyle name="Обычный 3 5 3 3 3 2" xfId="759"/>
    <cellStyle name="Обычный 3 5 3 3 3 2 2" xfId="2487"/>
    <cellStyle name="Обычный 3 5 3 3 3 3" xfId="1191"/>
    <cellStyle name="Обычный 3 5 3 3 3 4" xfId="1623"/>
    <cellStyle name="Обычный 3 5 3 3 3 5" xfId="2055"/>
    <cellStyle name="Обычный 3 5 3 3 4" xfId="543"/>
    <cellStyle name="Обычный 3 5 3 3 4 2" xfId="2271"/>
    <cellStyle name="Обычный 3 5 3 3 5" xfId="975"/>
    <cellStyle name="Обычный 3 5 3 3 6" xfId="1407"/>
    <cellStyle name="Обычный 3 5 3 3 7" xfId="1839"/>
    <cellStyle name="Обычный 3 5 3 4" xfId="147"/>
    <cellStyle name="Обычный 3 5 3 4 2" xfId="363"/>
    <cellStyle name="Обычный 3 5 3 4 2 2" xfId="795"/>
    <cellStyle name="Обычный 3 5 3 4 2 2 2" xfId="2523"/>
    <cellStyle name="Обычный 3 5 3 4 2 3" xfId="1227"/>
    <cellStyle name="Обычный 3 5 3 4 2 4" xfId="1659"/>
    <cellStyle name="Обычный 3 5 3 4 2 5" xfId="2091"/>
    <cellStyle name="Обычный 3 5 3 4 3" xfId="579"/>
    <cellStyle name="Обычный 3 5 3 4 3 2" xfId="2307"/>
    <cellStyle name="Обычный 3 5 3 4 4" xfId="1011"/>
    <cellStyle name="Обычный 3 5 3 4 5" xfId="1443"/>
    <cellStyle name="Обычный 3 5 3 4 6" xfId="1875"/>
    <cellStyle name="Обычный 3 5 3 5" xfId="255"/>
    <cellStyle name="Обычный 3 5 3 5 2" xfId="687"/>
    <cellStyle name="Обычный 3 5 3 5 2 2" xfId="2415"/>
    <cellStyle name="Обычный 3 5 3 5 3" xfId="1119"/>
    <cellStyle name="Обычный 3 5 3 5 4" xfId="1551"/>
    <cellStyle name="Обычный 3 5 3 5 5" xfId="1983"/>
    <cellStyle name="Обычный 3 5 3 6" xfId="471"/>
    <cellStyle name="Обычный 3 5 3 6 2" xfId="2199"/>
    <cellStyle name="Обычный 3 5 3 7" xfId="903"/>
    <cellStyle name="Обычный 3 5 3 8" xfId="1335"/>
    <cellStyle name="Обычный 3 5 3 9" xfId="1767"/>
    <cellStyle name="Обычный 3 5 4" xfId="51"/>
    <cellStyle name="Обычный 3 5 4 2" xfId="159"/>
    <cellStyle name="Обычный 3 5 4 2 2" xfId="375"/>
    <cellStyle name="Обычный 3 5 4 2 2 2" xfId="807"/>
    <cellStyle name="Обычный 3 5 4 2 2 2 2" xfId="2535"/>
    <cellStyle name="Обычный 3 5 4 2 2 3" xfId="1239"/>
    <cellStyle name="Обычный 3 5 4 2 2 4" xfId="1671"/>
    <cellStyle name="Обычный 3 5 4 2 2 5" xfId="2103"/>
    <cellStyle name="Обычный 3 5 4 2 3" xfId="591"/>
    <cellStyle name="Обычный 3 5 4 2 3 2" xfId="2319"/>
    <cellStyle name="Обычный 3 5 4 2 4" xfId="1023"/>
    <cellStyle name="Обычный 3 5 4 2 5" xfId="1455"/>
    <cellStyle name="Обычный 3 5 4 2 6" xfId="1887"/>
    <cellStyle name="Обычный 3 5 4 3" xfId="267"/>
    <cellStyle name="Обычный 3 5 4 3 2" xfId="699"/>
    <cellStyle name="Обычный 3 5 4 3 2 2" xfId="2427"/>
    <cellStyle name="Обычный 3 5 4 3 3" xfId="1131"/>
    <cellStyle name="Обычный 3 5 4 3 4" xfId="1563"/>
    <cellStyle name="Обычный 3 5 4 3 5" xfId="1995"/>
    <cellStyle name="Обычный 3 5 4 4" xfId="483"/>
    <cellStyle name="Обычный 3 5 4 4 2" xfId="2211"/>
    <cellStyle name="Обычный 3 5 4 5" xfId="915"/>
    <cellStyle name="Обычный 3 5 4 6" xfId="1347"/>
    <cellStyle name="Обычный 3 5 4 7" xfId="1779"/>
    <cellStyle name="Обычный 3 5 5" xfId="87"/>
    <cellStyle name="Обычный 3 5 5 2" xfId="195"/>
    <cellStyle name="Обычный 3 5 5 2 2" xfId="411"/>
    <cellStyle name="Обычный 3 5 5 2 2 2" xfId="843"/>
    <cellStyle name="Обычный 3 5 5 2 2 2 2" xfId="2571"/>
    <cellStyle name="Обычный 3 5 5 2 2 3" xfId="1275"/>
    <cellStyle name="Обычный 3 5 5 2 2 4" xfId="1707"/>
    <cellStyle name="Обычный 3 5 5 2 2 5" xfId="2139"/>
    <cellStyle name="Обычный 3 5 5 2 3" xfId="627"/>
    <cellStyle name="Обычный 3 5 5 2 3 2" xfId="2355"/>
    <cellStyle name="Обычный 3 5 5 2 4" xfId="1059"/>
    <cellStyle name="Обычный 3 5 5 2 5" xfId="1491"/>
    <cellStyle name="Обычный 3 5 5 2 6" xfId="1923"/>
    <cellStyle name="Обычный 3 5 5 3" xfId="303"/>
    <cellStyle name="Обычный 3 5 5 3 2" xfId="735"/>
    <cellStyle name="Обычный 3 5 5 3 2 2" xfId="2463"/>
    <cellStyle name="Обычный 3 5 5 3 3" xfId="1167"/>
    <cellStyle name="Обычный 3 5 5 3 4" xfId="1599"/>
    <cellStyle name="Обычный 3 5 5 3 5" xfId="2031"/>
    <cellStyle name="Обычный 3 5 5 4" xfId="519"/>
    <cellStyle name="Обычный 3 5 5 4 2" xfId="2247"/>
    <cellStyle name="Обычный 3 5 5 5" xfId="951"/>
    <cellStyle name="Обычный 3 5 5 6" xfId="1383"/>
    <cellStyle name="Обычный 3 5 5 7" xfId="1815"/>
    <cellStyle name="Обычный 3 5 6" xfId="123"/>
    <cellStyle name="Обычный 3 5 6 2" xfId="339"/>
    <cellStyle name="Обычный 3 5 6 2 2" xfId="771"/>
    <cellStyle name="Обычный 3 5 6 2 2 2" xfId="2499"/>
    <cellStyle name="Обычный 3 5 6 2 3" xfId="1203"/>
    <cellStyle name="Обычный 3 5 6 2 4" xfId="1635"/>
    <cellStyle name="Обычный 3 5 6 2 5" xfId="2067"/>
    <cellStyle name="Обычный 3 5 6 3" xfId="555"/>
    <cellStyle name="Обычный 3 5 6 3 2" xfId="2283"/>
    <cellStyle name="Обычный 3 5 6 4" xfId="987"/>
    <cellStyle name="Обычный 3 5 6 5" xfId="1419"/>
    <cellStyle name="Обычный 3 5 6 6" xfId="1851"/>
    <cellStyle name="Обычный 3 5 7" xfId="231"/>
    <cellStyle name="Обычный 3 5 7 2" xfId="663"/>
    <cellStyle name="Обычный 3 5 7 2 2" xfId="2391"/>
    <cellStyle name="Обычный 3 5 7 3" xfId="1095"/>
    <cellStyle name="Обычный 3 5 7 4" xfId="1527"/>
    <cellStyle name="Обычный 3 5 7 5" xfId="1959"/>
    <cellStyle name="Обычный 3 5 8" xfId="447"/>
    <cellStyle name="Обычный 3 5 8 2" xfId="2175"/>
    <cellStyle name="Обычный 3 5 9" xfId="879"/>
    <cellStyle name="Обычный 3 6" xfId="21"/>
    <cellStyle name="Обычный 3 6 2" xfId="57"/>
    <cellStyle name="Обычный 3 6 2 2" xfId="165"/>
    <cellStyle name="Обычный 3 6 2 2 2" xfId="381"/>
    <cellStyle name="Обычный 3 6 2 2 2 2" xfId="813"/>
    <cellStyle name="Обычный 3 6 2 2 2 2 2" xfId="2541"/>
    <cellStyle name="Обычный 3 6 2 2 2 3" xfId="1245"/>
    <cellStyle name="Обычный 3 6 2 2 2 4" xfId="1677"/>
    <cellStyle name="Обычный 3 6 2 2 2 5" xfId="2109"/>
    <cellStyle name="Обычный 3 6 2 2 3" xfId="597"/>
    <cellStyle name="Обычный 3 6 2 2 3 2" xfId="2325"/>
    <cellStyle name="Обычный 3 6 2 2 4" xfId="1029"/>
    <cellStyle name="Обычный 3 6 2 2 5" xfId="1461"/>
    <cellStyle name="Обычный 3 6 2 2 6" xfId="1893"/>
    <cellStyle name="Обычный 3 6 2 3" xfId="273"/>
    <cellStyle name="Обычный 3 6 2 3 2" xfId="705"/>
    <cellStyle name="Обычный 3 6 2 3 2 2" xfId="2433"/>
    <cellStyle name="Обычный 3 6 2 3 3" xfId="1137"/>
    <cellStyle name="Обычный 3 6 2 3 4" xfId="1569"/>
    <cellStyle name="Обычный 3 6 2 3 5" xfId="2001"/>
    <cellStyle name="Обычный 3 6 2 4" xfId="489"/>
    <cellStyle name="Обычный 3 6 2 4 2" xfId="2217"/>
    <cellStyle name="Обычный 3 6 2 5" xfId="921"/>
    <cellStyle name="Обычный 3 6 2 6" xfId="1353"/>
    <cellStyle name="Обычный 3 6 2 7" xfId="1785"/>
    <cellStyle name="Обычный 3 6 3" xfId="93"/>
    <cellStyle name="Обычный 3 6 3 2" xfId="201"/>
    <cellStyle name="Обычный 3 6 3 2 2" xfId="417"/>
    <cellStyle name="Обычный 3 6 3 2 2 2" xfId="849"/>
    <cellStyle name="Обычный 3 6 3 2 2 2 2" xfId="2577"/>
    <cellStyle name="Обычный 3 6 3 2 2 3" xfId="1281"/>
    <cellStyle name="Обычный 3 6 3 2 2 4" xfId="1713"/>
    <cellStyle name="Обычный 3 6 3 2 2 5" xfId="2145"/>
    <cellStyle name="Обычный 3 6 3 2 3" xfId="633"/>
    <cellStyle name="Обычный 3 6 3 2 3 2" xfId="2361"/>
    <cellStyle name="Обычный 3 6 3 2 4" xfId="1065"/>
    <cellStyle name="Обычный 3 6 3 2 5" xfId="1497"/>
    <cellStyle name="Обычный 3 6 3 2 6" xfId="1929"/>
    <cellStyle name="Обычный 3 6 3 3" xfId="309"/>
    <cellStyle name="Обычный 3 6 3 3 2" xfId="741"/>
    <cellStyle name="Обычный 3 6 3 3 2 2" xfId="2469"/>
    <cellStyle name="Обычный 3 6 3 3 3" xfId="1173"/>
    <cellStyle name="Обычный 3 6 3 3 4" xfId="1605"/>
    <cellStyle name="Обычный 3 6 3 3 5" xfId="2037"/>
    <cellStyle name="Обычный 3 6 3 4" xfId="525"/>
    <cellStyle name="Обычный 3 6 3 4 2" xfId="2253"/>
    <cellStyle name="Обычный 3 6 3 5" xfId="957"/>
    <cellStyle name="Обычный 3 6 3 6" xfId="1389"/>
    <cellStyle name="Обычный 3 6 3 7" xfId="1821"/>
    <cellStyle name="Обычный 3 6 4" xfId="129"/>
    <cellStyle name="Обычный 3 6 4 2" xfId="345"/>
    <cellStyle name="Обычный 3 6 4 2 2" xfId="777"/>
    <cellStyle name="Обычный 3 6 4 2 2 2" xfId="2505"/>
    <cellStyle name="Обычный 3 6 4 2 3" xfId="1209"/>
    <cellStyle name="Обычный 3 6 4 2 4" xfId="1641"/>
    <cellStyle name="Обычный 3 6 4 2 5" xfId="2073"/>
    <cellStyle name="Обычный 3 6 4 3" xfId="561"/>
    <cellStyle name="Обычный 3 6 4 3 2" xfId="2289"/>
    <cellStyle name="Обычный 3 6 4 4" xfId="993"/>
    <cellStyle name="Обычный 3 6 4 5" xfId="1425"/>
    <cellStyle name="Обычный 3 6 4 6" xfId="1857"/>
    <cellStyle name="Обычный 3 6 5" xfId="237"/>
    <cellStyle name="Обычный 3 6 5 2" xfId="669"/>
    <cellStyle name="Обычный 3 6 5 2 2" xfId="2397"/>
    <cellStyle name="Обычный 3 6 5 3" xfId="1101"/>
    <cellStyle name="Обычный 3 6 5 4" xfId="1533"/>
    <cellStyle name="Обычный 3 6 5 5" xfId="1965"/>
    <cellStyle name="Обычный 3 6 6" xfId="453"/>
    <cellStyle name="Обычный 3 6 6 2" xfId="2181"/>
    <cellStyle name="Обычный 3 6 7" xfId="885"/>
    <cellStyle name="Обычный 3 6 8" xfId="1317"/>
    <cellStyle name="Обычный 3 6 9" xfId="1749"/>
    <cellStyle name="Обычный 3 7" xfId="33"/>
    <cellStyle name="Обычный 3 7 2" xfId="69"/>
    <cellStyle name="Обычный 3 7 2 2" xfId="177"/>
    <cellStyle name="Обычный 3 7 2 2 2" xfId="393"/>
    <cellStyle name="Обычный 3 7 2 2 2 2" xfId="825"/>
    <cellStyle name="Обычный 3 7 2 2 2 2 2" xfId="2553"/>
    <cellStyle name="Обычный 3 7 2 2 2 3" xfId="1257"/>
    <cellStyle name="Обычный 3 7 2 2 2 4" xfId="1689"/>
    <cellStyle name="Обычный 3 7 2 2 2 5" xfId="2121"/>
    <cellStyle name="Обычный 3 7 2 2 3" xfId="609"/>
    <cellStyle name="Обычный 3 7 2 2 3 2" xfId="2337"/>
    <cellStyle name="Обычный 3 7 2 2 4" xfId="1041"/>
    <cellStyle name="Обычный 3 7 2 2 5" xfId="1473"/>
    <cellStyle name="Обычный 3 7 2 2 6" xfId="1905"/>
    <cellStyle name="Обычный 3 7 2 3" xfId="285"/>
    <cellStyle name="Обычный 3 7 2 3 2" xfId="717"/>
    <cellStyle name="Обычный 3 7 2 3 2 2" xfId="2445"/>
    <cellStyle name="Обычный 3 7 2 3 3" xfId="1149"/>
    <cellStyle name="Обычный 3 7 2 3 4" xfId="1581"/>
    <cellStyle name="Обычный 3 7 2 3 5" xfId="2013"/>
    <cellStyle name="Обычный 3 7 2 4" xfId="501"/>
    <cellStyle name="Обычный 3 7 2 4 2" xfId="2229"/>
    <cellStyle name="Обычный 3 7 2 5" xfId="933"/>
    <cellStyle name="Обычный 3 7 2 6" xfId="1365"/>
    <cellStyle name="Обычный 3 7 2 7" xfId="1797"/>
    <cellStyle name="Обычный 3 7 3" xfId="105"/>
    <cellStyle name="Обычный 3 7 3 2" xfId="213"/>
    <cellStyle name="Обычный 3 7 3 2 2" xfId="429"/>
    <cellStyle name="Обычный 3 7 3 2 2 2" xfId="861"/>
    <cellStyle name="Обычный 3 7 3 2 2 2 2" xfId="2589"/>
    <cellStyle name="Обычный 3 7 3 2 2 3" xfId="1293"/>
    <cellStyle name="Обычный 3 7 3 2 2 4" xfId="1725"/>
    <cellStyle name="Обычный 3 7 3 2 2 5" xfId="2157"/>
    <cellStyle name="Обычный 3 7 3 2 3" xfId="645"/>
    <cellStyle name="Обычный 3 7 3 2 3 2" xfId="2373"/>
    <cellStyle name="Обычный 3 7 3 2 4" xfId="1077"/>
    <cellStyle name="Обычный 3 7 3 2 5" xfId="1509"/>
    <cellStyle name="Обычный 3 7 3 2 6" xfId="1941"/>
    <cellStyle name="Обычный 3 7 3 3" xfId="321"/>
    <cellStyle name="Обычный 3 7 3 3 2" xfId="753"/>
    <cellStyle name="Обычный 3 7 3 3 2 2" xfId="2481"/>
    <cellStyle name="Обычный 3 7 3 3 3" xfId="1185"/>
    <cellStyle name="Обычный 3 7 3 3 4" xfId="1617"/>
    <cellStyle name="Обычный 3 7 3 3 5" xfId="2049"/>
    <cellStyle name="Обычный 3 7 3 4" xfId="537"/>
    <cellStyle name="Обычный 3 7 3 4 2" xfId="2265"/>
    <cellStyle name="Обычный 3 7 3 5" xfId="969"/>
    <cellStyle name="Обычный 3 7 3 6" xfId="1401"/>
    <cellStyle name="Обычный 3 7 3 7" xfId="1833"/>
    <cellStyle name="Обычный 3 7 4" xfId="141"/>
    <cellStyle name="Обычный 3 7 4 2" xfId="357"/>
    <cellStyle name="Обычный 3 7 4 2 2" xfId="789"/>
    <cellStyle name="Обычный 3 7 4 2 2 2" xfId="2517"/>
    <cellStyle name="Обычный 3 7 4 2 3" xfId="1221"/>
    <cellStyle name="Обычный 3 7 4 2 4" xfId="1653"/>
    <cellStyle name="Обычный 3 7 4 2 5" xfId="2085"/>
    <cellStyle name="Обычный 3 7 4 3" xfId="573"/>
    <cellStyle name="Обычный 3 7 4 3 2" xfId="2301"/>
    <cellStyle name="Обычный 3 7 4 4" xfId="1005"/>
    <cellStyle name="Обычный 3 7 4 5" xfId="1437"/>
    <cellStyle name="Обычный 3 7 4 6" xfId="1869"/>
    <cellStyle name="Обычный 3 7 5" xfId="249"/>
    <cellStyle name="Обычный 3 7 5 2" xfId="681"/>
    <cellStyle name="Обычный 3 7 5 2 2" xfId="2409"/>
    <cellStyle name="Обычный 3 7 5 3" xfId="1113"/>
    <cellStyle name="Обычный 3 7 5 4" xfId="1545"/>
    <cellStyle name="Обычный 3 7 5 5" xfId="1977"/>
    <cellStyle name="Обычный 3 7 6" xfId="465"/>
    <cellStyle name="Обычный 3 7 6 2" xfId="2193"/>
    <cellStyle name="Обычный 3 7 7" xfId="897"/>
    <cellStyle name="Обычный 3 7 8" xfId="1329"/>
    <cellStyle name="Обычный 3 7 9" xfId="1761"/>
    <cellStyle name="Обычный 3 8" xfId="45"/>
    <cellStyle name="Обычный 3 8 2" xfId="153"/>
    <cellStyle name="Обычный 3 8 2 2" xfId="369"/>
    <cellStyle name="Обычный 3 8 2 2 2" xfId="801"/>
    <cellStyle name="Обычный 3 8 2 2 2 2" xfId="2529"/>
    <cellStyle name="Обычный 3 8 2 2 3" xfId="1233"/>
    <cellStyle name="Обычный 3 8 2 2 4" xfId="1665"/>
    <cellStyle name="Обычный 3 8 2 2 5" xfId="2097"/>
    <cellStyle name="Обычный 3 8 2 3" xfId="585"/>
    <cellStyle name="Обычный 3 8 2 3 2" xfId="2313"/>
    <cellStyle name="Обычный 3 8 2 4" xfId="1017"/>
    <cellStyle name="Обычный 3 8 2 5" xfId="1449"/>
    <cellStyle name="Обычный 3 8 2 6" xfId="1881"/>
    <cellStyle name="Обычный 3 8 3" xfId="261"/>
    <cellStyle name="Обычный 3 8 3 2" xfId="693"/>
    <cellStyle name="Обычный 3 8 3 2 2" xfId="2421"/>
    <cellStyle name="Обычный 3 8 3 3" xfId="1125"/>
    <cellStyle name="Обычный 3 8 3 4" xfId="1557"/>
    <cellStyle name="Обычный 3 8 3 5" xfId="1989"/>
    <cellStyle name="Обычный 3 8 4" xfId="477"/>
    <cellStyle name="Обычный 3 8 4 2" xfId="2205"/>
    <cellStyle name="Обычный 3 8 5" xfId="909"/>
    <cellStyle name="Обычный 3 8 6" xfId="1341"/>
    <cellStyle name="Обычный 3 8 7" xfId="1773"/>
    <cellStyle name="Обычный 3 9" xfId="81"/>
    <cellStyle name="Обычный 3 9 2" xfId="189"/>
    <cellStyle name="Обычный 3 9 2 2" xfId="405"/>
    <cellStyle name="Обычный 3 9 2 2 2" xfId="837"/>
    <cellStyle name="Обычный 3 9 2 2 2 2" xfId="2565"/>
    <cellStyle name="Обычный 3 9 2 2 3" xfId="1269"/>
    <cellStyle name="Обычный 3 9 2 2 4" xfId="1701"/>
    <cellStyle name="Обычный 3 9 2 2 5" xfId="2133"/>
    <cellStyle name="Обычный 3 9 2 3" xfId="621"/>
    <cellStyle name="Обычный 3 9 2 3 2" xfId="2349"/>
    <cellStyle name="Обычный 3 9 2 4" xfId="1053"/>
    <cellStyle name="Обычный 3 9 2 5" xfId="1485"/>
    <cellStyle name="Обычный 3 9 2 6" xfId="1917"/>
    <cellStyle name="Обычный 3 9 3" xfId="297"/>
    <cellStyle name="Обычный 3 9 3 2" xfId="729"/>
    <cellStyle name="Обычный 3 9 3 2 2" xfId="2457"/>
    <cellStyle name="Обычный 3 9 3 3" xfId="1161"/>
    <cellStyle name="Обычный 3 9 3 4" xfId="1593"/>
    <cellStyle name="Обычный 3 9 3 5" xfId="2025"/>
    <cellStyle name="Обычный 3 9 4" xfId="513"/>
    <cellStyle name="Обычный 3 9 4 2" xfId="2241"/>
    <cellStyle name="Обычный 3 9 5" xfId="945"/>
    <cellStyle name="Обычный 3 9 6" xfId="1377"/>
    <cellStyle name="Обычный 3 9 7" xfId="1809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1">
    <dxf>
      <fill>
        <patternFill patternType="solid">
          <fgColor rgb="FFDA9694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1"/>
  <sheetViews>
    <sheetView tabSelected="1" view="pageBreakPreview" zoomScaleNormal="80" zoomScaleSheetLayoutView="100" workbookViewId="0">
      <pane xSplit="1" ySplit="8" topLeftCell="B24" activePane="bottomRight" state="frozen"/>
      <selection pane="topRight" activeCell="B1" sqref="B1"/>
      <selection pane="bottomLeft" activeCell="A8" sqref="A8"/>
      <selection pane="bottomRight" activeCell="F29" sqref="F29"/>
    </sheetView>
  </sheetViews>
  <sheetFormatPr defaultColWidth="9.140625" defaultRowHeight="14.25" x14ac:dyDescent="0.2"/>
  <cols>
    <col min="1" max="1" width="6.7109375" style="547" customWidth="1"/>
    <col min="2" max="2" width="28.7109375" style="548" customWidth="1"/>
    <col min="3" max="3" width="16.85546875" style="540" customWidth="1"/>
    <col min="4" max="4" width="15.42578125" style="540" customWidth="1"/>
    <col min="5" max="6" width="16.28515625" style="540" customWidth="1"/>
    <col min="7" max="7" width="65.7109375" style="590" customWidth="1"/>
    <col min="8" max="16384" width="9.140625" style="540"/>
  </cols>
  <sheetData>
    <row r="1" spans="1:7" ht="21" customHeight="1" x14ac:dyDescent="0.3">
      <c r="G1" s="610" t="s">
        <v>177</v>
      </c>
    </row>
    <row r="2" spans="1:7" ht="17.25" customHeight="1" x14ac:dyDescent="0.3">
      <c r="G2" s="611" t="s">
        <v>178</v>
      </c>
    </row>
    <row r="3" spans="1:7" x14ac:dyDescent="0.2">
      <c r="G3" s="550"/>
    </row>
    <row r="4" spans="1:7" ht="42.75" customHeight="1" x14ac:dyDescent="0.2">
      <c r="A4" s="613" t="s">
        <v>828</v>
      </c>
      <c r="B4" s="613"/>
      <c r="C4" s="613"/>
      <c r="D4" s="613"/>
      <c r="E4" s="613"/>
      <c r="F4" s="613"/>
      <c r="G4" s="613"/>
    </row>
    <row r="5" spans="1:7" ht="15" x14ac:dyDescent="0.2">
      <c r="B5" s="551"/>
      <c r="G5" s="552" t="s">
        <v>179</v>
      </c>
    </row>
    <row r="6" spans="1:7" ht="15" customHeight="1" x14ac:dyDescent="0.2">
      <c r="A6" s="614" t="s">
        <v>0</v>
      </c>
      <c r="B6" s="615" t="s">
        <v>128</v>
      </c>
      <c r="C6" s="615" t="s">
        <v>141</v>
      </c>
      <c r="D6" s="615" t="s">
        <v>3</v>
      </c>
      <c r="E6" s="615" t="s">
        <v>127</v>
      </c>
      <c r="F6" s="615" t="s">
        <v>181</v>
      </c>
      <c r="G6" s="612" t="s">
        <v>830</v>
      </c>
    </row>
    <row r="7" spans="1:7" ht="16.5" customHeight="1" x14ac:dyDescent="0.2">
      <c r="A7" s="614"/>
      <c r="B7" s="615"/>
      <c r="C7" s="615"/>
      <c r="D7" s="615"/>
      <c r="E7" s="615"/>
      <c r="F7" s="615"/>
      <c r="G7" s="612"/>
    </row>
    <row r="8" spans="1:7" ht="30.75" customHeight="1" x14ac:dyDescent="0.2">
      <c r="A8" s="614"/>
      <c r="B8" s="615"/>
      <c r="C8" s="615"/>
      <c r="D8" s="615"/>
      <c r="E8" s="615"/>
      <c r="F8" s="615"/>
      <c r="G8" s="612"/>
    </row>
    <row r="9" spans="1:7" ht="45" customHeight="1" x14ac:dyDescent="0.25">
      <c r="A9" s="544" t="s">
        <v>142</v>
      </c>
      <c r="B9" s="553" t="s">
        <v>1</v>
      </c>
      <c r="C9" s="370">
        <v>0</v>
      </c>
      <c r="D9" s="370">
        <v>0</v>
      </c>
      <c r="E9" s="370">
        <v>0</v>
      </c>
      <c r="F9" s="370">
        <v>143926921</v>
      </c>
      <c r="G9" s="593"/>
    </row>
    <row r="10" spans="1:7" ht="61.5" customHeight="1" x14ac:dyDescent="0.25">
      <c r="A10" s="544" t="s">
        <v>144</v>
      </c>
      <c r="B10" s="555" t="s">
        <v>42</v>
      </c>
      <c r="C10" s="373">
        <v>0</v>
      </c>
      <c r="D10" s="373">
        <v>0</v>
      </c>
      <c r="E10" s="373">
        <v>0</v>
      </c>
      <c r="F10" s="373">
        <v>143021641</v>
      </c>
      <c r="G10" s="594"/>
    </row>
    <row r="11" spans="1:7" ht="45" x14ac:dyDescent="0.25">
      <c r="A11" s="544"/>
      <c r="B11" s="401" t="s">
        <v>40</v>
      </c>
      <c r="C11" s="374">
        <v>0</v>
      </c>
      <c r="D11" s="374">
        <v>0</v>
      </c>
      <c r="E11" s="374">
        <v>0</v>
      </c>
      <c r="F11" s="374">
        <v>143021641</v>
      </c>
      <c r="G11" s="594"/>
    </row>
    <row r="12" spans="1:7" ht="30" x14ac:dyDescent="0.25">
      <c r="A12" s="544"/>
      <c r="B12" s="401"/>
      <c r="C12" s="374"/>
      <c r="D12" s="374"/>
      <c r="E12" s="375"/>
      <c r="F12" s="375">
        <v>3294136</v>
      </c>
      <c r="G12" s="564" t="s">
        <v>518</v>
      </c>
    </row>
    <row r="13" spans="1:7" ht="30" x14ac:dyDescent="0.25">
      <c r="A13" s="544"/>
      <c r="B13" s="401"/>
      <c r="C13" s="374"/>
      <c r="D13" s="374"/>
      <c r="E13" s="375"/>
      <c r="F13" s="375">
        <v>135133805</v>
      </c>
      <c r="G13" s="564" t="s">
        <v>519</v>
      </c>
    </row>
    <row r="14" spans="1:7" ht="48" customHeight="1" x14ac:dyDescent="0.25">
      <c r="A14" s="544"/>
      <c r="B14" s="401"/>
      <c r="C14" s="374"/>
      <c r="D14" s="374"/>
      <c r="E14" s="375"/>
      <c r="F14" s="375">
        <v>4593700</v>
      </c>
      <c r="G14" s="564" t="s">
        <v>831</v>
      </c>
    </row>
    <row r="15" spans="1:7" ht="72.75" customHeight="1" x14ac:dyDescent="0.25">
      <c r="A15" s="544" t="s">
        <v>535</v>
      </c>
      <c r="B15" s="546" t="s">
        <v>536</v>
      </c>
      <c r="C15" s="373">
        <v>0</v>
      </c>
      <c r="D15" s="373">
        <v>0</v>
      </c>
      <c r="E15" s="378">
        <v>0</v>
      </c>
      <c r="F15" s="378">
        <v>905280</v>
      </c>
      <c r="G15" s="594"/>
    </row>
    <row r="16" spans="1:7" ht="45" x14ac:dyDescent="0.25">
      <c r="A16" s="544"/>
      <c r="B16" s="401" t="s">
        <v>40</v>
      </c>
      <c r="C16" s="374">
        <v>0</v>
      </c>
      <c r="D16" s="374">
        <v>0</v>
      </c>
      <c r="E16" s="374">
        <v>0</v>
      </c>
      <c r="F16" s="374">
        <v>905280</v>
      </c>
      <c r="G16" s="594"/>
    </row>
    <row r="17" spans="1:7" ht="45" x14ac:dyDescent="0.25">
      <c r="A17" s="544"/>
      <c r="B17" s="401"/>
      <c r="C17" s="374"/>
      <c r="D17" s="374"/>
      <c r="E17" s="375"/>
      <c r="F17" s="375">
        <v>905280</v>
      </c>
      <c r="G17" s="594" t="s">
        <v>832</v>
      </c>
    </row>
    <row r="18" spans="1:7" ht="57.75" customHeight="1" x14ac:dyDescent="0.25">
      <c r="A18" s="544" t="s">
        <v>145</v>
      </c>
      <c r="B18" s="546" t="s">
        <v>43</v>
      </c>
      <c r="C18" s="370">
        <v>0</v>
      </c>
      <c r="D18" s="370">
        <v>0</v>
      </c>
      <c r="E18" s="370">
        <v>76825592</v>
      </c>
      <c r="F18" s="370">
        <v>50005000</v>
      </c>
      <c r="G18" s="595"/>
    </row>
    <row r="19" spans="1:7" ht="57" x14ac:dyDescent="0.25">
      <c r="A19" s="544" t="s">
        <v>146</v>
      </c>
      <c r="B19" s="546" t="s">
        <v>44</v>
      </c>
      <c r="C19" s="370">
        <v>0</v>
      </c>
      <c r="D19" s="370">
        <v>0</v>
      </c>
      <c r="E19" s="370">
        <v>73302821</v>
      </c>
      <c r="F19" s="370">
        <v>0</v>
      </c>
      <c r="G19" s="340"/>
    </row>
    <row r="20" spans="1:7" ht="30" x14ac:dyDescent="0.25">
      <c r="A20" s="544"/>
      <c r="B20" s="401" t="s">
        <v>45</v>
      </c>
      <c r="C20" s="538">
        <v>0</v>
      </c>
      <c r="D20" s="538">
        <v>0</v>
      </c>
      <c r="E20" s="538">
        <v>73302821</v>
      </c>
      <c r="F20" s="538">
        <v>0</v>
      </c>
      <c r="G20" s="340"/>
    </row>
    <row r="21" spans="1:7" ht="46.5" customHeight="1" x14ac:dyDescent="0.25">
      <c r="A21" s="544"/>
      <c r="B21" s="401" t="s">
        <v>629</v>
      </c>
      <c r="C21" s="538"/>
      <c r="D21" s="538"/>
      <c r="E21" s="541">
        <v>193570</v>
      </c>
      <c r="F21" s="538"/>
      <c r="G21" s="340" t="s">
        <v>833</v>
      </c>
    </row>
    <row r="22" spans="1:7" ht="63" customHeight="1" x14ac:dyDescent="0.25">
      <c r="A22" s="544"/>
      <c r="B22" s="556" t="s">
        <v>389</v>
      </c>
      <c r="C22" s="541"/>
      <c r="D22" s="541"/>
      <c r="E22" s="541">
        <v>28116019</v>
      </c>
      <c r="F22" s="541"/>
      <c r="G22" s="564" t="s">
        <v>834</v>
      </c>
    </row>
    <row r="23" spans="1:7" ht="60" x14ac:dyDescent="0.25">
      <c r="A23" s="544"/>
      <c r="B23" s="556" t="s">
        <v>774</v>
      </c>
      <c r="C23" s="541"/>
      <c r="D23" s="541"/>
      <c r="E23" s="541">
        <v>17452603</v>
      </c>
      <c r="F23" s="541"/>
      <c r="G23" s="564" t="s">
        <v>825</v>
      </c>
    </row>
    <row r="24" spans="1:7" ht="107.25" customHeight="1" x14ac:dyDescent="0.25">
      <c r="A24" s="544"/>
      <c r="B24" s="556" t="s">
        <v>392</v>
      </c>
      <c r="C24" s="541"/>
      <c r="D24" s="541"/>
      <c r="E24" s="541">
        <v>358665</v>
      </c>
      <c r="F24" s="541"/>
      <c r="G24" s="564" t="s">
        <v>835</v>
      </c>
    </row>
    <row r="25" spans="1:7" ht="46.5" customHeight="1" x14ac:dyDescent="0.25">
      <c r="A25" s="544"/>
      <c r="B25" s="556" t="s">
        <v>401</v>
      </c>
      <c r="C25" s="541"/>
      <c r="D25" s="541"/>
      <c r="E25" s="541">
        <v>8373877</v>
      </c>
      <c r="F25" s="541"/>
      <c r="G25" s="564" t="s">
        <v>836</v>
      </c>
    </row>
    <row r="26" spans="1:7" ht="93.75" customHeight="1" x14ac:dyDescent="0.25">
      <c r="A26" s="544"/>
      <c r="B26" s="556" t="s">
        <v>404</v>
      </c>
      <c r="C26" s="541"/>
      <c r="D26" s="541"/>
      <c r="E26" s="541">
        <v>18808087</v>
      </c>
      <c r="F26" s="541"/>
      <c r="G26" s="564" t="s">
        <v>837</v>
      </c>
    </row>
    <row r="27" spans="1:7" ht="60.75" customHeight="1" x14ac:dyDescent="0.25">
      <c r="A27" s="544" t="s">
        <v>58</v>
      </c>
      <c r="B27" s="546" t="s">
        <v>59</v>
      </c>
      <c r="C27" s="378">
        <v>0</v>
      </c>
      <c r="D27" s="378">
        <v>0</v>
      </c>
      <c r="E27" s="378">
        <v>3522771</v>
      </c>
      <c r="F27" s="378">
        <v>50000000</v>
      </c>
      <c r="G27" s="594"/>
    </row>
    <row r="28" spans="1:7" s="558" customFormat="1" ht="30" x14ac:dyDescent="0.25">
      <c r="A28" s="557"/>
      <c r="B28" s="401" t="s">
        <v>57</v>
      </c>
      <c r="C28" s="379">
        <v>0</v>
      </c>
      <c r="D28" s="379">
        <v>0</v>
      </c>
      <c r="E28" s="379">
        <v>3522771</v>
      </c>
      <c r="F28" s="379">
        <v>50000000</v>
      </c>
      <c r="G28" s="594"/>
    </row>
    <row r="29" spans="1:7" ht="93" customHeight="1" x14ac:dyDescent="0.25">
      <c r="A29" s="544"/>
      <c r="B29" s="340" t="s">
        <v>457</v>
      </c>
      <c r="C29" s="541">
        <v>0</v>
      </c>
      <c r="D29" s="541">
        <v>0</v>
      </c>
      <c r="E29" s="541">
        <v>3522771</v>
      </c>
      <c r="F29" s="541">
        <v>50000000</v>
      </c>
      <c r="G29" s="594" t="s">
        <v>873</v>
      </c>
    </row>
    <row r="30" spans="1:7" ht="71.25" x14ac:dyDescent="0.25">
      <c r="A30" s="544" t="s">
        <v>216</v>
      </c>
      <c r="B30" s="555" t="s">
        <v>223</v>
      </c>
      <c r="C30" s="370">
        <v>0</v>
      </c>
      <c r="D30" s="370">
        <v>0</v>
      </c>
      <c r="E30" s="370">
        <v>0</v>
      </c>
      <c r="F30" s="370">
        <v>5000</v>
      </c>
      <c r="G30" s="556"/>
    </row>
    <row r="31" spans="1:7" ht="46.5" customHeight="1" x14ac:dyDescent="0.25">
      <c r="A31" s="544"/>
      <c r="B31" s="401" t="s">
        <v>136</v>
      </c>
      <c r="C31" s="538">
        <v>0</v>
      </c>
      <c r="D31" s="538">
        <v>0</v>
      </c>
      <c r="E31" s="538">
        <v>0</v>
      </c>
      <c r="F31" s="538">
        <v>5000</v>
      </c>
      <c r="G31" s="556"/>
    </row>
    <row r="32" spans="1:7" ht="31.5" customHeight="1" x14ac:dyDescent="0.25">
      <c r="A32" s="544"/>
      <c r="B32" s="340"/>
      <c r="C32" s="541"/>
      <c r="D32" s="541"/>
      <c r="E32" s="541"/>
      <c r="F32" s="541">
        <v>5000</v>
      </c>
      <c r="G32" s="556" t="s">
        <v>411</v>
      </c>
    </row>
    <row r="33" spans="1:7" ht="57" x14ac:dyDescent="0.25">
      <c r="A33" s="544" t="s">
        <v>147</v>
      </c>
      <c r="B33" s="560" t="s">
        <v>46</v>
      </c>
      <c r="C33" s="370">
        <v>-53368796</v>
      </c>
      <c r="D33" s="370">
        <v>0</v>
      </c>
      <c r="E33" s="370">
        <v>36964824</v>
      </c>
      <c r="F33" s="370">
        <v>2897900</v>
      </c>
      <c r="G33" s="607"/>
    </row>
    <row r="34" spans="1:7" ht="57" x14ac:dyDescent="0.25">
      <c r="A34" s="544" t="s">
        <v>148</v>
      </c>
      <c r="B34" s="560" t="s">
        <v>47</v>
      </c>
      <c r="C34" s="370">
        <v>-53368796</v>
      </c>
      <c r="D34" s="370">
        <v>0</v>
      </c>
      <c r="E34" s="370">
        <v>32964824</v>
      </c>
      <c r="F34" s="370">
        <v>2792650</v>
      </c>
      <c r="G34" s="340"/>
    </row>
    <row r="35" spans="1:7" ht="45" x14ac:dyDescent="0.25">
      <c r="A35" s="544"/>
      <c r="B35" s="561" t="s">
        <v>48</v>
      </c>
      <c r="C35" s="538">
        <v>-53368796</v>
      </c>
      <c r="D35" s="538">
        <v>0</v>
      </c>
      <c r="E35" s="538">
        <v>32964824</v>
      </c>
      <c r="F35" s="538">
        <v>2792650</v>
      </c>
      <c r="G35" s="340"/>
    </row>
    <row r="36" spans="1:7" ht="109.5" customHeight="1" x14ac:dyDescent="0.25">
      <c r="A36" s="544"/>
      <c r="B36" s="562" t="s">
        <v>500</v>
      </c>
      <c r="C36" s="541"/>
      <c r="D36" s="541"/>
      <c r="E36" s="541">
        <v>7387305</v>
      </c>
      <c r="F36" s="541"/>
      <c r="G36" s="340" t="s">
        <v>813</v>
      </c>
    </row>
    <row r="37" spans="1:7" ht="91.5" customHeight="1" x14ac:dyDescent="0.25">
      <c r="A37" s="544"/>
      <c r="B37" s="562" t="s">
        <v>505</v>
      </c>
      <c r="C37" s="541"/>
      <c r="D37" s="541"/>
      <c r="E37" s="541">
        <v>1354629</v>
      </c>
      <c r="F37" s="541"/>
      <c r="G37" s="340" t="s">
        <v>814</v>
      </c>
    </row>
    <row r="38" spans="1:7" ht="225.75" customHeight="1" x14ac:dyDescent="0.25">
      <c r="A38" s="544"/>
      <c r="B38" s="407" t="s">
        <v>539</v>
      </c>
      <c r="C38" s="520">
        <v>-40797200</v>
      </c>
      <c r="D38" s="536"/>
      <c r="E38" s="536"/>
      <c r="F38" s="536"/>
      <c r="G38" s="597" t="s">
        <v>804</v>
      </c>
    </row>
    <row r="39" spans="1:7" ht="137.25" customHeight="1" x14ac:dyDescent="0.25">
      <c r="A39" s="544"/>
      <c r="B39" s="407" t="s">
        <v>541</v>
      </c>
      <c r="C39" s="520">
        <v>-8192000</v>
      </c>
      <c r="D39" s="536"/>
      <c r="E39" s="536"/>
      <c r="F39" s="536"/>
      <c r="G39" s="598" t="s">
        <v>805</v>
      </c>
    </row>
    <row r="40" spans="1:7" ht="124.5" customHeight="1" x14ac:dyDescent="0.25">
      <c r="A40" s="544"/>
      <c r="B40" s="407" t="s">
        <v>550</v>
      </c>
      <c r="C40" s="520">
        <v>-2214000</v>
      </c>
      <c r="D40" s="536"/>
      <c r="E40" s="536"/>
      <c r="F40" s="536"/>
      <c r="G40" s="598" t="s">
        <v>806</v>
      </c>
    </row>
    <row r="41" spans="1:7" ht="135" x14ac:dyDescent="0.25">
      <c r="A41" s="544"/>
      <c r="B41" s="407" t="s">
        <v>548</v>
      </c>
      <c r="C41" s="520">
        <v>880904</v>
      </c>
      <c r="D41" s="536"/>
      <c r="E41" s="536"/>
      <c r="F41" s="536"/>
      <c r="G41" s="598" t="s">
        <v>838</v>
      </c>
    </row>
    <row r="42" spans="1:7" ht="152.25" customHeight="1" x14ac:dyDescent="0.25">
      <c r="A42" s="544"/>
      <c r="B42" s="407" t="s">
        <v>554</v>
      </c>
      <c r="C42" s="520">
        <v>-3055000</v>
      </c>
      <c r="D42" s="536"/>
      <c r="E42" s="536"/>
      <c r="F42" s="536"/>
      <c r="G42" s="598" t="s">
        <v>807</v>
      </c>
    </row>
    <row r="43" spans="1:7" ht="63" customHeight="1" x14ac:dyDescent="0.25">
      <c r="A43" s="544"/>
      <c r="B43" s="407" t="s">
        <v>576</v>
      </c>
      <c r="C43" s="520"/>
      <c r="D43" s="536"/>
      <c r="E43" s="536">
        <v>11103290</v>
      </c>
      <c r="F43" s="536"/>
      <c r="G43" s="598" t="s">
        <v>839</v>
      </c>
    </row>
    <row r="44" spans="1:7" ht="32.25" customHeight="1" x14ac:dyDescent="0.25">
      <c r="A44" s="544"/>
      <c r="B44" s="407" t="s">
        <v>792</v>
      </c>
      <c r="C44" s="520"/>
      <c r="D44" s="536"/>
      <c r="E44" s="536"/>
      <c r="F44" s="536">
        <v>2792650</v>
      </c>
      <c r="G44" s="598" t="s">
        <v>787</v>
      </c>
    </row>
    <row r="45" spans="1:7" ht="90.75" customHeight="1" x14ac:dyDescent="0.25">
      <c r="A45" s="544"/>
      <c r="B45" s="407" t="s">
        <v>583</v>
      </c>
      <c r="C45" s="520"/>
      <c r="D45" s="536"/>
      <c r="E45" s="536">
        <v>221565</v>
      </c>
      <c r="F45" s="536"/>
      <c r="G45" s="598" t="s">
        <v>840</v>
      </c>
    </row>
    <row r="46" spans="1:7" ht="150" x14ac:dyDescent="0.25">
      <c r="A46" s="544"/>
      <c r="B46" s="407" t="s">
        <v>593</v>
      </c>
      <c r="C46" s="520"/>
      <c r="D46" s="536"/>
      <c r="E46" s="536">
        <v>2343517</v>
      </c>
      <c r="F46" s="536"/>
      <c r="G46" s="598" t="s">
        <v>841</v>
      </c>
    </row>
    <row r="47" spans="1:7" ht="154.5" customHeight="1" x14ac:dyDescent="0.25">
      <c r="A47" s="544"/>
      <c r="B47" s="407" t="s">
        <v>593</v>
      </c>
      <c r="C47" s="520"/>
      <c r="D47" s="520"/>
      <c r="E47" s="520">
        <v>5243114</v>
      </c>
      <c r="F47" s="536"/>
      <c r="G47" s="564" t="s">
        <v>826</v>
      </c>
    </row>
    <row r="48" spans="1:7" ht="60" x14ac:dyDescent="0.25">
      <c r="A48" s="544"/>
      <c r="B48" s="407" t="s">
        <v>618</v>
      </c>
      <c r="C48" s="520"/>
      <c r="D48" s="520"/>
      <c r="E48" s="520">
        <v>795655</v>
      </c>
      <c r="F48" s="536"/>
      <c r="G48" s="564" t="s">
        <v>827</v>
      </c>
    </row>
    <row r="49" spans="1:7" ht="90" customHeight="1" x14ac:dyDescent="0.25">
      <c r="A49" s="544"/>
      <c r="B49" s="407" t="s">
        <v>620</v>
      </c>
      <c r="C49" s="520">
        <v>8500</v>
      </c>
      <c r="D49" s="536"/>
      <c r="E49" s="536"/>
      <c r="F49" s="536"/>
      <c r="G49" s="607" t="s">
        <v>842</v>
      </c>
    </row>
    <row r="50" spans="1:7" ht="62.25" customHeight="1" x14ac:dyDescent="0.25">
      <c r="A50" s="544"/>
      <c r="B50" s="407" t="s">
        <v>622</v>
      </c>
      <c r="C50" s="520"/>
      <c r="D50" s="536"/>
      <c r="E50" s="536">
        <v>4515749</v>
      </c>
      <c r="F50" s="536"/>
      <c r="G50" s="607" t="s">
        <v>843</v>
      </c>
    </row>
    <row r="51" spans="1:7" ht="42.75" x14ac:dyDescent="0.25">
      <c r="A51" s="544" t="s">
        <v>149</v>
      </c>
      <c r="B51" s="563" t="s">
        <v>51</v>
      </c>
      <c r="C51" s="370">
        <v>0</v>
      </c>
      <c r="D51" s="370">
        <v>0</v>
      </c>
      <c r="E51" s="370">
        <v>4000000</v>
      </c>
      <c r="F51" s="370">
        <v>105250</v>
      </c>
      <c r="G51" s="340"/>
    </row>
    <row r="52" spans="1:7" ht="15.75" x14ac:dyDescent="0.25">
      <c r="A52" s="544"/>
      <c r="B52" s="561" t="s">
        <v>33</v>
      </c>
      <c r="C52" s="538">
        <v>0</v>
      </c>
      <c r="D52" s="538">
        <v>0</v>
      </c>
      <c r="E52" s="538">
        <v>4000000</v>
      </c>
      <c r="F52" s="538">
        <v>0</v>
      </c>
      <c r="G52" s="607"/>
    </row>
    <row r="53" spans="1:7" ht="137.25" customHeight="1" x14ac:dyDescent="0.25">
      <c r="A53" s="544"/>
      <c r="B53" s="562" t="s">
        <v>417</v>
      </c>
      <c r="C53" s="541"/>
      <c r="D53" s="541"/>
      <c r="E53" s="541">
        <v>4000000</v>
      </c>
      <c r="F53" s="541"/>
      <c r="G53" s="607" t="s">
        <v>844</v>
      </c>
    </row>
    <row r="54" spans="1:7" ht="60" x14ac:dyDescent="0.25">
      <c r="A54" s="544"/>
      <c r="B54" s="401" t="s">
        <v>122</v>
      </c>
      <c r="C54" s="538">
        <v>0</v>
      </c>
      <c r="D54" s="538">
        <v>0</v>
      </c>
      <c r="E54" s="538">
        <v>0</v>
      </c>
      <c r="F54" s="538">
        <v>105250</v>
      </c>
      <c r="G54" s="607"/>
    </row>
    <row r="55" spans="1:7" ht="60" x14ac:dyDescent="0.25">
      <c r="A55" s="544"/>
      <c r="B55" s="564"/>
      <c r="C55" s="541"/>
      <c r="D55" s="541"/>
      <c r="E55" s="375"/>
      <c r="F55" s="375">
        <v>105250</v>
      </c>
      <c r="G55" s="607" t="s">
        <v>808</v>
      </c>
    </row>
    <row r="56" spans="1:7" ht="71.25" x14ac:dyDescent="0.25">
      <c r="A56" s="544" t="s">
        <v>150</v>
      </c>
      <c r="B56" s="560" t="s">
        <v>60</v>
      </c>
      <c r="C56" s="370">
        <v>-144145655</v>
      </c>
      <c r="D56" s="370">
        <v>11026200</v>
      </c>
      <c r="E56" s="370">
        <v>0</v>
      </c>
      <c r="F56" s="370">
        <v>67315041</v>
      </c>
      <c r="G56" s="340"/>
    </row>
    <row r="57" spans="1:7" ht="75.75" customHeight="1" x14ac:dyDescent="0.25">
      <c r="A57" s="544" t="s">
        <v>235</v>
      </c>
      <c r="B57" s="546" t="s">
        <v>234</v>
      </c>
      <c r="C57" s="370">
        <v>-144145655</v>
      </c>
      <c r="D57" s="370">
        <v>11026200</v>
      </c>
      <c r="E57" s="370">
        <v>0</v>
      </c>
      <c r="F57" s="370">
        <v>67315041</v>
      </c>
      <c r="G57" s="340"/>
    </row>
    <row r="58" spans="1:7" ht="45" x14ac:dyDescent="0.25">
      <c r="A58" s="544"/>
      <c r="B58" s="567" t="s">
        <v>38</v>
      </c>
      <c r="C58" s="538">
        <v>0</v>
      </c>
      <c r="D58" s="538">
        <v>11026200</v>
      </c>
      <c r="E58" s="538">
        <v>0</v>
      </c>
      <c r="F58" s="538">
        <v>0</v>
      </c>
      <c r="G58" s="340"/>
    </row>
    <row r="59" spans="1:7" ht="104.25" customHeight="1" x14ac:dyDescent="0.25">
      <c r="A59" s="544"/>
      <c r="B59" s="539" t="s">
        <v>278</v>
      </c>
      <c r="C59" s="541"/>
      <c r="D59" s="541">
        <v>11026200</v>
      </c>
      <c r="E59" s="383"/>
      <c r="F59" s="383"/>
      <c r="G59" s="607" t="s">
        <v>845</v>
      </c>
    </row>
    <row r="60" spans="1:7" ht="30" x14ac:dyDescent="0.25">
      <c r="A60" s="544"/>
      <c r="B60" s="401" t="s">
        <v>57</v>
      </c>
      <c r="C60" s="538">
        <v>-144145655</v>
      </c>
      <c r="D60" s="538">
        <v>0</v>
      </c>
      <c r="E60" s="538">
        <v>0</v>
      </c>
      <c r="F60" s="538">
        <v>67315041</v>
      </c>
      <c r="G60" s="340"/>
    </row>
    <row r="61" spans="1:7" ht="211.5" customHeight="1" x14ac:dyDescent="0.25">
      <c r="A61" s="544"/>
      <c r="B61" s="340" t="s">
        <v>281</v>
      </c>
      <c r="C61" s="541"/>
      <c r="D61" s="541"/>
      <c r="E61" s="541"/>
      <c r="F61" s="541">
        <v>2036928</v>
      </c>
      <c r="G61" s="607" t="s">
        <v>846</v>
      </c>
    </row>
    <row r="62" spans="1:7" ht="93.75" customHeight="1" x14ac:dyDescent="0.25">
      <c r="A62" s="544"/>
      <c r="B62" s="340" t="s">
        <v>283</v>
      </c>
      <c r="C62" s="541"/>
      <c r="D62" s="541"/>
      <c r="E62" s="541"/>
      <c r="F62" s="541">
        <v>1031682</v>
      </c>
      <c r="G62" s="607" t="s">
        <v>815</v>
      </c>
    </row>
    <row r="63" spans="1:7" ht="48" customHeight="1" x14ac:dyDescent="0.25">
      <c r="A63" s="544"/>
      <c r="B63" s="340" t="s">
        <v>285</v>
      </c>
      <c r="C63" s="541"/>
      <c r="D63" s="541"/>
      <c r="E63" s="541"/>
      <c r="F63" s="541">
        <v>1366652</v>
      </c>
      <c r="G63" s="607" t="s">
        <v>793</v>
      </c>
    </row>
    <row r="64" spans="1:7" ht="48" customHeight="1" x14ac:dyDescent="0.25">
      <c r="A64" s="544"/>
      <c r="B64" s="340" t="s">
        <v>287</v>
      </c>
      <c r="C64" s="541"/>
      <c r="D64" s="541"/>
      <c r="E64" s="541"/>
      <c r="F64" s="541">
        <v>317972</v>
      </c>
      <c r="G64" s="607" t="s">
        <v>793</v>
      </c>
    </row>
    <row r="65" spans="1:7" ht="93.75" customHeight="1" x14ac:dyDescent="0.25">
      <c r="A65" s="544"/>
      <c r="B65" s="568" t="s">
        <v>463</v>
      </c>
      <c r="C65" s="535">
        <v>-144145655</v>
      </c>
      <c r="D65" s="535"/>
      <c r="E65" s="535"/>
      <c r="F65" s="535">
        <v>52796224</v>
      </c>
      <c r="G65" s="407" t="s">
        <v>847</v>
      </c>
    </row>
    <row r="66" spans="1:7" ht="91.5" customHeight="1" x14ac:dyDescent="0.25">
      <c r="A66" s="544"/>
      <c r="B66" s="340" t="s">
        <v>466</v>
      </c>
      <c r="C66" s="541"/>
      <c r="D66" s="541"/>
      <c r="E66" s="541"/>
      <c r="F66" s="541">
        <v>9371287</v>
      </c>
      <c r="G66" s="607" t="s">
        <v>518</v>
      </c>
    </row>
    <row r="67" spans="1:7" ht="90" x14ac:dyDescent="0.25">
      <c r="A67" s="544"/>
      <c r="B67" s="340" t="s">
        <v>776</v>
      </c>
      <c r="C67" s="541"/>
      <c r="D67" s="541"/>
      <c r="E67" s="541"/>
      <c r="F67" s="541">
        <v>394296</v>
      </c>
      <c r="G67" s="607" t="s">
        <v>518</v>
      </c>
    </row>
    <row r="68" spans="1:7" ht="87.75" customHeight="1" x14ac:dyDescent="0.25">
      <c r="A68" s="544" t="s">
        <v>208</v>
      </c>
      <c r="B68" s="546" t="s">
        <v>209</v>
      </c>
      <c r="C68" s="370">
        <v>0</v>
      </c>
      <c r="D68" s="370">
        <v>0</v>
      </c>
      <c r="E68" s="370">
        <v>18828</v>
      </c>
      <c r="F68" s="370">
        <v>0</v>
      </c>
      <c r="G68" s="340"/>
    </row>
    <row r="69" spans="1:7" ht="71.25" x14ac:dyDescent="0.25">
      <c r="A69" s="544" t="s">
        <v>210</v>
      </c>
      <c r="B69" s="560" t="s">
        <v>211</v>
      </c>
      <c r="C69" s="370">
        <v>0</v>
      </c>
      <c r="D69" s="370">
        <v>0</v>
      </c>
      <c r="E69" s="370">
        <v>18828</v>
      </c>
      <c r="F69" s="370">
        <v>0</v>
      </c>
      <c r="G69" s="340"/>
    </row>
    <row r="70" spans="1:7" ht="60" x14ac:dyDescent="0.25">
      <c r="A70" s="544"/>
      <c r="B70" s="401" t="s">
        <v>135</v>
      </c>
      <c r="C70" s="538">
        <v>0</v>
      </c>
      <c r="D70" s="538">
        <v>0</v>
      </c>
      <c r="E70" s="538">
        <v>18828</v>
      </c>
      <c r="F70" s="538">
        <v>0</v>
      </c>
      <c r="G70" s="607"/>
    </row>
    <row r="71" spans="1:7" ht="37.5" customHeight="1" x14ac:dyDescent="0.25">
      <c r="A71" s="544"/>
      <c r="B71" s="608"/>
      <c r="C71" s="541"/>
      <c r="D71" s="541"/>
      <c r="E71" s="541">
        <v>18828</v>
      </c>
      <c r="F71" s="541"/>
      <c r="G71" s="607" t="s">
        <v>816</v>
      </c>
    </row>
    <row r="72" spans="1:7" ht="57" x14ac:dyDescent="0.25">
      <c r="A72" s="544" t="s">
        <v>22</v>
      </c>
      <c r="B72" s="560" t="s">
        <v>23</v>
      </c>
      <c r="C72" s="370">
        <v>-468600</v>
      </c>
      <c r="D72" s="370">
        <v>0</v>
      </c>
      <c r="E72" s="370">
        <v>0</v>
      </c>
      <c r="F72" s="370">
        <v>835561</v>
      </c>
      <c r="G72" s="340"/>
    </row>
    <row r="73" spans="1:7" ht="57" x14ac:dyDescent="0.25">
      <c r="A73" s="544" t="s">
        <v>24</v>
      </c>
      <c r="B73" s="560" t="s">
        <v>25</v>
      </c>
      <c r="C73" s="370">
        <v>-468600</v>
      </c>
      <c r="D73" s="370">
        <v>0</v>
      </c>
      <c r="E73" s="370">
        <v>0</v>
      </c>
      <c r="F73" s="370">
        <v>835561</v>
      </c>
      <c r="G73" s="340"/>
    </row>
    <row r="74" spans="1:7" ht="45" x14ac:dyDescent="0.25">
      <c r="A74" s="569"/>
      <c r="B74" s="561" t="s">
        <v>26</v>
      </c>
      <c r="C74" s="538">
        <v>-468600</v>
      </c>
      <c r="D74" s="538">
        <v>0</v>
      </c>
      <c r="E74" s="538">
        <v>0</v>
      </c>
      <c r="F74" s="538">
        <v>835561</v>
      </c>
      <c r="G74" s="340"/>
    </row>
    <row r="75" spans="1:7" ht="34.5" customHeight="1" x14ac:dyDescent="0.25">
      <c r="A75" s="570"/>
      <c r="B75" s="571" t="s">
        <v>424</v>
      </c>
      <c r="C75" s="541"/>
      <c r="D75" s="541"/>
      <c r="E75" s="541"/>
      <c r="F75" s="541">
        <v>644161</v>
      </c>
      <c r="G75" s="606" t="s">
        <v>794</v>
      </c>
    </row>
    <row r="76" spans="1:7" ht="150.75" customHeight="1" x14ac:dyDescent="0.25">
      <c r="A76" s="570"/>
      <c r="B76" s="539" t="s">
        <v>848</v>
      </c>
      <c r="C76" s="541">
        <v>-468600</v>
      </c>
      <c r="D76" s="541"/>
      <c r="E76" s="541"/>
      <c r="F76" s="541">
        <v>191400</v>
      </c>
      <c r="G76" s="596" t="s">
        <v>849</v>
      </c>
    </row>
    <row r="77" spans="1:7" ht="75" customHeight="1" x14ac:dyDescent="0.25">
      <c r="A77" s="544" t="s">
        <v>180</v>
      </c>
      <c r="B77" s="560" t="s">
        <v>27</v>
      </c>
      <c r="C77" s="370">
        <v>0</v>
      </c>
      <c r="D77" s="370">
        <v>0</v>
      </c>
      <c r="E77" s="370">
        <v>0</v>
      </c>
      <c r="F77" s="370">
        <v>6414517</v>
      </c>
      <c r="G77" s="543"/>
    </row>
    <row r="78" spans="1:7" ht="61.5" customHeight="1" x14ac:dyDescent="0.25">
      <c r="A78" s="544" t="s">
        <v>641</v>
      </c>
      <c r="B78" s="572" t="s">
        <v>642</v>
      </c>
      <c r="C78" s="370"/>
      <c r="D78" s="370"/>
      <c r="E78" s="370"/>
      <c r="F78" s="370">
        <v>662588</v>
      </c>
      <c r="G78" s="543"/>
    </row>
    <row r="79" spans="1:7" ht="33" customHeight="1" x14ac:dyDescent="0.25">
      <c r="A79" s="544"/>
      <c r="B79" s="401" t="s">
        <v>28</v>
      </c>
      <c r="C79" s="538">
        <v>0</v>
      </c>
      <c r="D79" s="538">
        <v>0</v>
      </c>
      <c r="E79" s="538">
        <v>0</v>
      </c>
      <c r="F79" s="538">
        <v>662588</v>
      </c>
      <c r="G79" s="543"/>
    </row>
    <row r="80" spans="1:7" ht="16.5" customHeight="1" x14ac:dyDescent="0.25">
      <c r="A80" s="570"/>
      <c r="B80" s="539"/>
      <c r="C80" s="541"/>
      <c r="D80" s="541"/>
      <c r="E80" s="541"/>
      <c r="F80" s="541">
        <v>662588</v>
      </c>
      <c r="G80" s="599" t="s">
        <v>821</v>
      </c>
    </row>
    <row r="81" spans="1:7" ht="85.5" x14ac:dyDescent="0.25">
      <c r="A81" s="544" t="s">
        <v>65</v>
      </c>
      <c r="B81" s="572" t="s">
        <v>66</v>
      </c>
      <c r="C81" s="370">
        <v>0</v>
      </c>
      <c r="D81" s="370">
        <v>0</v>
      </c>
      <c r="E81" s="370">
        <v>0</v>
      </c>
      <c r="F81" s="370">
        <v>55000</v>
      </c>
      <c r="G81" s="340"/>
    </row>
    <row r="82" spans="1:7" ht="32.25" customHeight="1" x14ac:dyDescent="0.25">
      <c r="A82" s="544"/>
      <c r="B82" s="573" t="s">
        <v>28</v>
      </c>
      <c r="C82" s="538">
        <v>0</v>
      </c>
      <c r="D82" s="538">
        <v>0</v>
      </c>
      <c r="E82" s="538">
        <v>0</v>
      </c>
      <c r="F82" s="538">
        <v>55000</v>
      </c>
      <c r="G82" s="543"/>
    </row>
    <row r="83" spans="1:7" ht="18.75" customHeight="1" x14ac:dyDescent="0.25">
      <c r="A83" s="544"/>
      <c r="B83" s="340"/>
      <c r="C83" s="541"/>
      <c r="D83" s="541"/>
      <c r="E83" s="541"/>
      <c r="F83" s="541">
        <v>55000</v>
      </c>
      <c r="G83" s="599" t="s">
        <v>821</v>
      </c>
    </row>
    <row r="84" spans="1:7" ht="57" x14ac:dyDescent="0.25">
      <c r="A84" s="544" t="s">
        <v>237</v>
      </c>
      <c r="B84" s="572" t="s">
        <v>112</v>
      </c>
      <c r="C84" s="370">
        <v>0</v>
      </c>
      <c r="D84" s="370">
        <v>0</v>
      </c>
      <c r="E84" s="370">
        <v>0</v>
      </c>
      <c r="F84" s="370">
        <v>5696929</v>
      </c>
      <c r="G84" s="543"/>
    </row>
    <row r="85" spans="1:7" ht="33.75" customHeight="1" x14ac:dyDescent="0.25">
      <c r="A85" s="544"/>
      <c r="B85" s="573" t="s">
        <v>28</v>
      </c>
      <c r="C85" s="538">
        <v>0</v>
      </c>
      <c r="D85" s="538">
        <v>0</v>
      </c>
      <c r="E85" s="538">
        <v>0</v>
      </c>
      <c r="F85" s="538">
        <v>5696929</v>
      </c>
      <c r="G85" s="543"/>
    </row>
    <row r="86" spans="1:7" ht="20.25" customHeight="1" x14ac:dyDescent="0.25">
      <c r="A86" s="544"/>
      <c r="B86" s="340"/>
      <c r="C86" s="574"/>
      <c r="D86" s="574"/>
      <c r="E86" s="541"/>
      <c r="F86" s="541">
        <v>370929</v>
      </c>
      <c r="G86" s="599" t="s">
        <v>821</v>
      </c>
    </row>
    <row r="87" spans="1:7" ht="30" x14ac:dyDescent="0.25">
      <c r="A87" s="544"/>
      <c r="B87" s="340"/>
      <c r="C87" s="541"/>
      <c r="D87" s="541"/>
      <c r="E87" s="541"/>
      <c r="F87" s="541">
        <v>1406000</v>
      </c>
      <c r="G87" s="599" t="s">
        <v>822</v>
      </c>
    </row>
    <row r="88" spans="1:7" ht="63" customHeight="1" x14ac:dyDescent="0.25">
      <c r="A88" s="544"/>
      <c r="B88" s="340"/>
      <c r="C88" s="541"/>
      <c r="D88" s="541"/>
      <c r="E88" s="541"/>
      <c r="F88" s="541">
        <v>3920000</v>
      </c>
      <c r="G88" s="599" t="s">
        <v>791</v>
      </c>
    </row>
    <row r="89" spans="1:7" ht="115.5" customHeight="1" x14ac:dyDescent="0.25">
      <c r="A89" s="544" t="s">
        <v>153</v>
      </c>
      <c r="B89" s="560" t="s">
        <v>29</v>
      </c>
      <c r="C89" s="370">
        <v>0</v>
      </c>
      <c r="D89" s="370">
        <v>0</v>
      </c>
      <c r="E89" s="370">
        <v>0</v>
      </c>
      <c r="F89" s="370">
        <v>1668425</v>
      </c>
      <c r="G89" s="543"/>
    </row>
    <row r="90" spans="1:7" ht="74.25" customHeight="1" x14ac:dyDescent="0.25">
      <c r="A90" s="544" t="s">
        <v>30</v>
      </c>
      <c r="B90" s="560" t="s">
        <v>113</v>
      </c>
      <c r="C90" s="370">
        <v>0</v>
      </c>
      <c r="D90" s="370">
        <v>0</v>
      </c>
      <c r="E90" s="370">
        <v>0</v>
      </c>
      <c r="F90" s="370">
        <v>1668425</v>
      </c>
      <c r="G90" s="543"/>
    </row>
    <row r="91" spans="1:7" ht="32.25" customHeight="1" x14ac:dyDescent="0.25">
      <c r="A91" s="544"/>
      <c r="B91" s="573" t="s">
        <v>28</v>
      </c>
      <c r="C91" s="538">
        <v>0</v>
      </c>
      <c r="D91" s="538">
        <v>0</v>
      </c>
      <c r="E91" s="538">
        <v>0</v>
      </c>
      <c r="F91" s="538">
        <v>1668425</v>
      </c>
      <c r="G91" s="543"/>
    </row>
    <row r="92" spans="1:7" ht="20.25" customHeight="1" x14ac:dyDescent="0.25">
      <c r="A92" s="544"/>
      <c r="B92" s="407" t="s">
        <v>655</v>
      </c>
      <c r="C92" s="541"/>
      <c r="D92" s="541"/>
      <c r="E92" s="541"/>
      <c r="F92" s="541">
        <v>612248</v>
      </c>
      <c r="G92" s="543" t="s">
        <v>821</v>
      </c>
    </row>
    <row r="93" spans="1:7" ht="93" customHeight="1" x14ac:dyDescent="0.25">
      <c r="A93" s="544"/>
      <c r="B93" s="562" t="s">
        <v>657</v>
      </c>
      <c r="C93" s="541"/>
      <c r="D93" s="541"/>
      <c r="E93" s="541"/>
      <c r="F93" s="541">
        <v>444632</v>
      </c>
      <c r="G93" s="606" t="s">
        <v>850</v>
      </c>
    </row>
    <row r="94" spans="1:7" ht="18.75" customHeight="1" x14ac:dyDescent="0.25">
      <c r="A94" s="544"/>
      <c r="B94" s="562"/>
      <c r="C94" s="541"/>
      <c r="D94" s="541"/>
      <c r="E94" s="541"/>
      <c r="F94" s="541">
        <v>143785</v>
      </c>
      <c r="G94" s="581" t="s">
        <v>778</v>
      </c>
    </row>
    <row r="95" spans="1:7" ht="61.5" customHeight="1" x14ac:dyDescent="0.25">
      <c r="A95" s="544"/>
      <c r="B95" s="562"/>
      <c r="C95" s="541"/>
      <c r="D95" s="541"/>
      <c r="E95" s="541"/>
      <c r="F95" s="541">
        <v>467760</v>
      </c>
      <c r="G95" s="581" t="s">
        <v>851</v>
      </c>
    </row>
    <row r="96" spans="1:7" ht="57" x14ac:dyDescent="0.25">
      <c r="A96" s="544" t="s">
        <v>154</v>
      </c>
      <c r="B96" s="545" t="s">
        <v>12</v>
      </c>
      <c r="C96" s="385">
        <v>0</v>
      </c>
      <c r="D96" s="385">
        <v>0</v>
      </c>
      <c r="E96" s="385">
        <v>54607836</v>
      </c>
      <c r="F96" s="385">
        <v>2307248</v>
      </c>
      <c r="G96" s="562"/>
    </row>
    <row r="97" spans="1:7" ht="57" x14ac:dyDescent="0.25">
      <c r="A97" s="544" t="s">
        <v>155</v>
      </c>
      <c r="B97" s="560" t="s">
        <v>52</v>
      </c>
      <c r="C97" s="370">
        <v>0</v>
      </c>
      <c r="D97" s="370">
        <v>0</v>
      </c>
      <c r="E97" s="370">
        <v>54414136</v>
      </c>
      <c r="F97" s="370">
        <v>852248</v>
      </c>
      <c r="G97" s="607"/>
    </row>
    <row r="98" spans="1:7" ht="30" x14ac:dyDescent="0.25">
      <c r="A98" s="544"/>
      <c r="B98" s="401" t="s">
        <v>2</v>
      </c>
      <c r="C98" s="538">
        <v>0</v>
      </c>
      <c r="D98" s="538">
        <v>0</v>
      </c>
      <c r="E98" s="538">
        <v>54414136</v>
      </c>
      <c r="F98" s="538">
        <v>852248</v>
      </c>
      <c r="G98" s="607"/>
    </row>
    <row r="99" spans="1:7" ht="31.5" customHeight="1" x14ac:dyDescent="0.25">
      <c r="A99" s="544"/>
      <c r="B99" s="401"/>
      <c r="C99" s="538"/>
      <c r="D99" s="538"/>
      <c r="E99" s="541">
        <v>52200000</v>
      </c>
      <c r="F99" s="538"/>
      <c r="G99" s="543" t="s">
        <v>795</v>
      </c>
    </row>
    <row r="100" spans="1:7" ht="47.25" customHeight="1" x14ac:dyDescent="0.25">
      <c r="A100" s="544"/>
      <c r="B100" s="340"/>
      <c r="C100" s="541"/>
      <c r="D100" s="541"/>
      <c r="E100" s="541">
        <v>2214136</v>
      </c>
      <c r="F100" s="541"/>
      <c r="G100" s="543" t="s">
        <v>796</v>
      </c>
    </row>
    <row r="101" spans="1:7" ht="32.25" customHeight="1" x14ac:dyDescent="0.25">
      <c r="A101" s="544"/>
      <c r="B101" s="340"/>
      <c r="C101" s="541"/>
      <c r="D101" s="541"/>
      <c r="E101" s="541"/>
      <c r="F101" s="541">
        <v>852248</v>
      </c>
      <c r="G101" s="543" t="s">
        <v>852</v>
      </c>
    </row>
    <row r="102" spans="1:7" ht="44.25" customHeight="1" x14ac:dyDescent="0.25">
      <c r="A102" s="544" t="s">
        <v>156</v>
      </c>
      <c r="B102" s="545" t="s">
        <v>13</v>
      </c>
      <c r="C102" s="385">
        <v>0</v>
      </c>
      <c r="D102" s="385">
        <v>0</v>
      </c>
      <c r="E102" s="385">
        <v>193700</v>
      </c>
      <c r="F102" s="385">
        <v>1455000</v>
      </c>
      <c r="G102" s="556"/>
    </row>
    <row r="103" spans="1:7" ht="18" customHeight="1" x14ac:dyDescent="0.25">
      <c r="A103" s="544"/>
      <c r="B103" s="401" t="s">
        <v>134</v>
      </c>
      <c r="C103" s="367">
        <v>0</v>
      </c>
      <c r="D103" s="367">
        <v>0</v>
      </c>
      <c r="E103" s="367">
        <v>193700</v>
      </c>
      <c r="F103" s="367">
        <v>1455000</v>
      </c>
      <c r="G103" s="340"/>
    </row>
    <row r="104" spans="1:7" ht="60" x14ac:dyDescent="0.25">
      <c r="A104" s="575"/>
      <c r="B104" s="539" t="s">
        <v>311</v>
      </c>
      <c r="C104" s="366"/>
      <c r="D104" s="366"/>
      <c r="E104" s="366"/>
      <c r="F104" s="366">
        <v>1455000</v>
      </c>
      <c r="G104" s="600" t="s">
        <v>817</v>
      </c>
    </row>
    <row r="105" spans="1:7" ht="66" customHeight="1" x14ac:dyDescent="0.25">
      <c r="A105" s="575"/>
      <c r="B105" s="539" t="s">
        <v>313</v>
      </c>
      <c r="C105" s="366"/>
      <c r="D105" s="366"/>
      <c r="E105" s="366">
        <v>193700</v>
      </c>
      <c r="F105" s="366"/>
      <c r="G105" s="340" t="s">
        <v>853</v>
      </c>
    </row>
    <row r="106" spans="1:7" ht="57" x14ac:dyDescent="0.25">
      <c r="A106" s="544" t="s">
        <v>157</v>
      </c>
      <c r="B106" s="545" t="s">
        <v>239</v>
      </c>
      <c r="C106" s="385">
        <v>0</v>
      </c>
      <c r="D106" s="385">
        <v>0</v>
      </c>
      <c r="E106" s="385">
        <v>0</v>
      </c>
      <c r="F106" s="385">
        <v>0</v>
      </c>
      <c r="G106" s="556"/>
    </row>
    <row r="107" spans="1:7" ht="30" x14ac:dyDescent="0.25">
      <c r="A107" s="544"/>
      <c r="B107" s="567" t="s">
        <v>2</v>
      </c>
      <c r="C107" s="386">
        <v>0</v>
      </c>
      <c r="D107" s="386">
        <v>0</v>
      </c>
      <c r="E107" s="386">
        <v>0</v>
      </c>
      <c r="F107" s="386">
        <v>0</v>
      </c>
      <c r="G107" s="556"/>
    </row>
    <row r="108" spans="1:7" ht="71.25" x14ac:dyDescent="0.25">
      <c r="A108" s="544"/>
      <c r="B108" s="539" t="s">
        <v>447</v>
      </c>
      <c r="C108" s="385"/>
      <c r="D108" s="385"/>
      <c r="E108" s="385"/>
      <c r="F108" s="385"/>
      <c r="G108" s="555" t="s">
        <v>449</v>
      </c>
    </row>
    <row r="109" spans="1:7" ht="45" customHeight="1" x14ac:dyDescent="0.25">
      <c r="A109" s="544" t="s">
        <v>158</v>
      </c>
      <c r="B109" s="560" t="s">
        <v>62</v>
      </c>
      <c r="C109" s="370">
        <v>0</v>
      </c>
      <c r="D109" s="370">
        <v>0</v>
      </c>
      <c r="E109" s="370">
        <v>0</v>
      </c>
      <c r="F109" s="370">
        <v>400000</v>
      </c>
      <c r="G109" s="340"/>
    </row>
    <row r="110" spans="1:7" ht="85.5" x14ac:dyDescent="0.25">
      <c r="A110" s="544" t="s">
        <v>114</v>
      </c>
      <c r="B110" s="560" t="s">
        <v>86</v>
      </c>
      <c r="C110" s="370">
        <v>0</v>
      </c>
      <c r="D110" s="370">
        <v>0</v>
      </c>
      <c r="E110" s="370">
        <v>0</v>
      </c>
      <c r="F110" s="370">
        <v>400000</v>
      </c>
      <c r="G110" s="340"/>
    </row>
    <row r="111" spans="1:7" ht="45" x14ac:dyDescent="0.25">
      <c r="A111" s="544"/>
      <c r="B111" s="401" t="s">
        <v>107</v>
      </c>
      <c r="C111" s="538">
        <v>0</v>
      </c>
      <c r="D111" s="538">
        <v>0</v>
      </c>
      <c r="E111" s="538">
        <v>0</v>
      </c>
      <c r="F111" s="538">
        <v>400000</v>
      </c>
      <c r="G111" s="340"/>
    </row>
    <row r="112" spans="1:7" ht="51.75" customHeight="1" x14ac:dyDescent="0.25">
      <c r="A112" s="544"/>
      <c r="B112" s="539" t="s">
        <v>340</v>
      </c>
      <c r="C112" s="541"/>
      <c r="D112" s="541"/>
      <c r="E112" s="541"/>
      <c r="F112" s="541">
        <v>400000</v>
      </c>
      <c r="G112" s="606" t="s">
        <v>802</v>
      </c>
    </row>
    <row r="113" spans="1:7" ht="58.5" customHeight="1" x14ac:dyDescent="0.25">
      <c r="A113" s="544" t="s">
        <v>160</v>
      </c>
      <c r="B113" s="546" t="s">
        <v>53</v>
      </c>
      <c r="C113" s="370">
        <v>0</v>
      </c>
      <c r="D113" s="370">
        <v>0</v>
      </c>
      <c r="E113" s="370">
        <v>1500000</v>
      </c>
      <c r="F113" s="370">
        <v>6873615</v>
      </c>
      <c r="G113" s="340"/>
    </row>
    <row r="114" spans="1:7" ht="57" x14ac:dyDescent="0.25">
      <c r="A114" s="544" t="s">
        <v>161</v>
      </c>
      <c r="B114" s="555" t="s">
        <v>54</v>
      </c>
      <c r="C114" s="373">
        <v>0</v>
      </c>
      <c r="D114" s="373">
        <v>0</v>
      </c>
      <c r="E114" s="373">
        <v>1500000</v>
      </c>
      <c r="F114" s="373">
        <v>625695</v>
      </c>
      <c r="G114" s="340"/>
    </row>
    <row r="115" spans="1:7" ht="46.5" customHeight="1" x14ac:dyDescent="0.25">
      <c r="A115" s="576"/>
      <c r="B115" s="401" t="s">
        <v>136</v>
      </c>
      <c r="C115" s="374">
        <v>0</v>
      </c>
      <c r="D115" s="374">
        <v>0</v>
      </c>
      <c r="E115" s="374">
        <v>1500000</v>
      </c>
      <c r="F115" s="374">
        <v>625695</v>
      </c>
      <c r="G115" s="601"/>
    </row>
    <row r="116" spans="1:7" ht="47.25" customHeight="1" x14ac:dyDescent="0.25">
      <c r="A116" s="544"/>
      <c r="B116" s="543"/>
      <c r="C116" s="554"/>
      <c r="D116" s="375"/>
      <c r="E116" s="541">
        <v>1500000</v>
      </c>
      <c r="F116" s="541"/>
      <c r="G116" s="543" t="s">
        <v>824</v>
      </c>
    </row>
    <row r="117" spans="1:7" ht="30" x14ac:dyDescent="0.25">
      <c r="A117" s="544"/>
      <c r="B117" s="543"/>
      <c r="C117" s="378"/>
      <c r="D117" s="378"/>
      <c r="E117" s="541"/>
      <c r="F117" s="541">
        <v>625695</v>
      </c>
      <c r="G117" s="543" t="s">
        <v>789</v>
      </c>
    </row>
    <row r="118" spans="1:7" ht="74.25" customHeight="1" x14ac:dyDescent="0.25">
      <c r="A118" s="544"/>
      <c r="B118" s="543"/>
      <c r="C118" s="378"/>
      <c r="D118" s="378"/>
      <c r="E118" s="541"/>
      <c r="F118" s="541"/>
      <c r="G118" s="578" t="s">
        <v>871</v>
      </c>
    </row>
    <row r="119" spans="1:7" ht="73.5" customHeight="1" x14ac:dyDescent="0.25">
      <c r="A119" s="544" t="s">
        <v>162</v>
      </c>
      <c r="B119" s="555" t="s">
        <v>55</v>
      </c>
      <c r="C119" s="370">
        <v>0</v>
      </c>
      <c r="D119" s="370">
        <v>0</v>
      </c>
      <c r="E119" s="370">
        <v>0</v>
      </c>
      <c r="F119" s="370">
        <v>6247920</v>
      </c>
      <c r="G119" s="607"/>
    </row>
    <row r="120" spans="1:7" ht="30" x14ac:dyDescent="0.25">
      <c r="A120" s="544"/>
      <c r="B120" s="401" t="s">
        <v>57</v>
      </c>
      <c r="C120" s="538">
        <v>0</v>
      </c>
      <c r="D120" s="538">
        <v>0</v>
      </c>
      <c r="E120" s="538">
        <v>0</v>
      </c>
      <c r="F120" s="538">
        <v>6247920</v>
      </c>
      <c r="G120" s="340"/>
    </row>
    <row r="121" spans="1:7" ht="47.25" customHeight="1" x14ac:dyDescent="0.25">
      <c r="A121" s="544"/>
      <c r="B121" s="340" t="s">
        <v>483</v>
      </c>
      <c r="C121" s="541"/>
      <c r="D121" s="541"/>
      <c r="E121" s="541"/>
      <c r="F121" s="541">
        <v>6247920</v>
      </c>
      <c r="G121" s="600" t="s">
        <v>803</v>
      </c>
    </row>
    <row r="122" spans="1:7" ht="72" customHeight="1" x14ac:dyDescent="0.25">
      <c r="A122" s="544" t="s">
        <v>163</v>
      </c>
      <c r="B122" s="546" t="s">
        <v>224</v>
      </c>
      <c r="C122" s="387">
        <v>0</v>
      </c>
      <c r="D122" s="387">
        <v>0</v>
      </c>
      <c r="E122" s="387">
        <v>54189739</v>
      </c>
      <c r="F122" s="387">
        <v>0</v>
      </c>
      <c r="G122" s="340"/>
    </row>
    <row r="123" spans="1:7" ht="85.5" x14ac:dyDescent="0.25">
      <c r="A123" s="544" t="s">
        <v>165</v>
      </c>
      <c r="B123" s="560" t="s">
        <v>220</v>
      </c>
      <c r="C123" s="389">
        <v>0</v>
      </c>
      <c r="D123" s="389">
        <v>0</v>
      </c>
      <c r="E123" s="389">
        <v>54189739</v>
      </c>
      <c r="F123" s="389">
        <v>0</v>
      </c>
      <c r="G123" s="340"/>
    </row>
    <row r="124" spans="1:7" ht="60" x14ac:dyDescent="0.25">
      <c r="A124" s="544"/>
      <c r="B124" s="401" t="s">
        <v>135</v>
      </c>
      <c r="C124" s="538">
        <v>0</v>
      </c>
      <c r="D124" s="538">
        <v>0</v>
      </c>
      <c r="E124" s="538">
        <v>54189739</v>
      </c>
      <c r="F124" s="538">
        <v>0</v>
      </c>
      <c r="G124" s="340"/>
    </row>
    <row r="125" spans="1:7" ht="63.75" customHeight="1" x14ac:dyDescent="0.25">
      <c r="A125" s="544"/>
      <c r="B125" s="340" t="s">
        <v>291</v>
      </c>
      <c r="C125" s="541"/>
      <c r="D125" s="541"/>
      <c r="E125" s="384">
        <v>44189739</v>
      </c>
      <c r="F125" s="384"/>
      <c r="G125" s="602" t="s">
        <v>797</v>
      </c>
    </row>
    <row r="126" spans="1:7" ht="166.5" customHeight="1" x14ac:dyDescent="0.25">
      <c r="A126" s="544"/>
      <c r="B126" s="340" t="s">
        <v>293</v>
      </c>
      <c r="C126" s="541"/>
      <c r="D126" s="541"/>
      <c r="E126" s="384">
        <v>10000000</v>
      </c>
      <c r="F126" s="384"/>
      <c r="G126" s="340" t="s">
        <v>798</v>
      </c>
    </row>
    <row r="127" spans="1:7" ht="61.5" customHeight="1" x14ac:dyDescent="0.25">
      <c r="A127" s="544" t="s">
        <v>167</v>
      </c>
      <c r="B127" s="545" t="s">
        <v>14</v>
      </c>
      <c r="C127" s="385">
        <v>6049800</v>
      </c>
      <c r="D127" s="385">
        <v>0</v>
      </c>
      <c r="E127" s="385">
        <v>5830</v>
      </c>
      <c r="F127" s="385">
        <v>0</v>
      </c>
      <c r="G127" s="556"/>
    </row>
    <row r="128" spans="1:7" ht="75" customHeight="1" x14ac:dyDescent="0.25">
      <c r="A128" s="544" t="s">
        <v>217</v>
      </c>
      <c r="B128" s="545" t="s">
        <v>115</v>
      </c>
      <c r="C128" s="385">
        <v>6049800</v>
      </c>
      <c r="D128" s="385">
        <v>0</v>
      </c>
      <c r="E128" s="385">
        <v>0</v>
      </c>
      <c r="F128" s="385">
        <v>0</v>
      </c>
      <c r="G128" s="594"/>
    </row>
    <row r="129" spans="1:7" ht="45" x14ac:dyDescent="0.25">
      <c r="A129" s="544"/>
      <c r="B129" s="566" t="s">
        <v>124</v>
      </c>
      <c r="C129" s="367">
        <v>6049800</v>
      </c>
      <c r="D129" s="367">
        <v>0</v>
      </c>
      <c r="E129" s="367">
        <v>0</v>
      </c>
      <c r="F129" s="367">
        <v>0</v>
      </c>
      <c r="G129" s="594"/>
    </row>
    <row r="130" spans="1:7" ht="63" customHeight="1" x14ac:dyDescent="0.25">
      <c r="A130" s="544"/>
      <c r="B130" s="607" t="s">
        <v>318</v>
      </c>
      <c r="C130" s="366">
        <v>6049800</v>
      </c>
      <c r="D130" s="366"/>
      <c r="E130" s="366"/>
      <c r="F130" s="366"/>
      <c r="G130" s="340" t="s">
        <v>855</v>
      </c>
    </row>
    <row r="131" spans="1:7" ht="45" customHeight="1" x14ac:dyDescent="0.25">
      <c r="A131" s="544"/>
      <c r="B131" s="607" t="s">
        <v>323</v>
      </c>
      <c r="C131" s="366"/>
      <c r="D131" s="366"/>
      <c r="E131" s="366"/>
      <c r="F131" s="366"/>
      <c r="G131" s="546" t="s">
        <v>856</v>
      </c>
    </row>
    <row r="132" spans="1:7" ht="75" customHeight="1" x14ac:dyDescent="0.25">
      <c r="A132" s="544" t="s">
        <v>169</v>
      </c>
      <c r="B132" s="546" t="s">
        <v>854</v>
      </c>
      <c r="C132" s="387">
        <v>0</v>
      </c>
      <c r="D132" s="387">
        <v>0</v>
      </c>
      <c r="E132" s="387">
        <v>5830</v>
      </c>
      <c r="F132" s="387">
        <v>0</v>
      </c>
      <c r="G132" s="556"/>
    </row>
    <row r="133" spans="1:7" ht="45" x14ac:dyDescent="0.25">
      <c r="A133" s="544"/>
      <c r="B133" s="566" t="s">
        <v>124</v>
      </c>
      <c r="C133" s="367">
        <v>0</v>
      </c>
      <c r="D133" s="367">
        <v>0</v>
      </c>
      <c r="E133" s="367">
        <v>5830</v>
      </c>
      <c r="F133" s="367">
        <v>0</v>
      </c>
      <c r="G133" s="556"/>
    </row>
    <row r="134" spans="1:7" ht="60.75" customHeight="1" x14ac:dyDescent="0.25">
      <c r="A134" s="544"/>
      <c r="B134" s="340" t="s">
        <v>325</v>
      </c>
      <c r="C134" s="366"/>
      <c r="D134" s="366"/>
      <c r="E134" s="541">
        <v>5830</v>
      </c>
      <c r="F134" s="541"/>
      <c r="G134" s="340" t="s">
        <v>857</v>
      </c>
    </row>
    <row r="135" spans="1:7" ht="75.75" customHeight="1" x14ac:dyDescent="0.25">
      <c r="A135" s="544" t="s">
        <v>72</v>
      </c>
      <c r="B135" s="545" t="s">
        <v>68</v>
      </c>
      <c r="C135" s="370">
        <v>0</v>
      </c>
      <c r="D135" s="370">
        <v>0</v>
      </c>
      <c r="E135" s="370">
        <v>0</v>
      </c>
      <c r="F135" s="370">
        <v>35800000</v>
      </c>
      <c r="G135" s="340"/>
    </row>
    <row r="136" spans="1:7" ht="73.5" customHeight="1" x14ac:dyDescent="0.25">
      <c r="A136" s="544" t="s">
        <v>123</v>
      </c>
      <c r="B136" s="546" t="s">
        <v>69</v>
      </c>
      <c r="C136" s="370">
        <v>0</v>
      </c>
      <c r="D136" s="370">
        <v>0</v>
      </c>
      <c r="E136" s="370">
        <v>0</v>
      </c>
      <c r="F136" s="370">
        <v>35800000</v>
      </c>
      <c r="G136" s="607"/>
    </row>
    <row r="137" spans="1:7" ht="33" customHeight="1" x14ac:dyDescent="0.25">
      <c r="A137" s="577"/>
      <c r="B137" s="566" t="s">
        <v>124</v>
      </c>
      <c r="C137" s="538">
        <v>0</v>
      </c>
      <c r="D137" s="538">
        <v>0</v>
      </c>
      <c r="E137" s="538">
        <v>0</v>
      </c>
      <c r="F137" s="538">
        <v>35800000</v>
      </c>
      <c r="G137" s="607"/>
    </row>
    <row r="138" spans="1:7" ht="48.75" customHeight="1" x14ac:dyDescent="0.25">
      <c r="A138" s="577"/>
      <c r="B138" s="607" t="s">
        <v>316</v>
      </c>
      <c r="C138" s="541"/>
      <c r="D138" s="541"/>
      <c r="E138" s="541"/>
      <c r="F138" s="541">
        <v>6300000</v>
      </c>
      <c r="G138" s="606" t="s">
        <v>818</v>
      </c>
    </row>
    <row r="139" spans="1:7" ht="61.5" customHeight="1" x14ac:dyDescent="0.25">
      <c r="A139" s="577"/>
      <c r="B139" s="340" t="s">
        <v>318</v>
      </c>
      <c r="C139" s="541"/>
      <c r="D139" s="541"/>
      <c r="E139" s="541"/>
      <c r="F139" s="541">
        <v>29500000</v>
      </c>
      <c r="G139" s="606" t="s">
        <v>859</v>
      </c>
    </row>
    <row r="140" spans="1:7" ht="59.25" customHeight="1" x14ac:dyDescent="0.25">
      <c r="A140" s="544" t="s">
        <v>170</v>
      </c>
      <c r="B140" s="545" t="s">
        <v>70</v>
      </c>
      <c r="C140" s="370">
        <v>0</v>
      </c>
      <c r="D140" s="370">
        <v>0</v>
      </c>
      <c r="E140" s="370">
        <v>0</v>
      </c>
      <c r="F140" s="370">
        <v>0</v>
      </c>
      <c r="G140" s="562"/>
    </row>
    <row r="141" spans="1:7" ht="59.25" customHeight="1" x14ac:dyDescent="0.25">
      <c r="A141" s="544" t="s">
        <v>173</v>
      </c>
      <c r="B141" s="545" t="s">
        <v>64</v>
      </c>
      <c r="C141" s="370">
        <v>0</v>
      </c>
      <c r="D141" s="370">
        <v>0</v>
      </c>
      <c r="E141" s="370">
        <v>176728270</v>
      </c>
      <c r="F141" s="370">
        <v>0</v>
      </c>
      <c r="G141" s="340"/>
    </row>
    <row r="142" spans="1:7" ht="60" customHeight="1" x14ac:dyDescent="0.25">
      <c r="A142" s="544" t="s">
        <v>174</v>
      </c>
      <c r="B142" s="545" t="s">
        <v>92</v>
      </c>
      <c r="C142" s="370">
        <v>0</v>
      </c>
      <c r="D142" s="370">
        <v>0</v>
      </c>
      <c r="E142" s="370">
        <v>70000000</v>
      </c>
      <c r="F142" s="370">
        <v>0</v>
      </c>
      <c r="G142" s="340"/>
    </row>
    <row r="143" spans="1:7" ht="30" x14ac:dyDescent="0.25">
      <c r="A143" s="544"/>
      <c r="B143" s="573" t="s">
        <v>207</v>
      </c>
      <c r="C143" s="538">
        <v>0</v>
      </c>
      <c r="D143" s="538">
        <v>0</v>
      </c>
      <c r="E143" s="538">
        <v>70000000</v>
      </c>
      <c r="F143" s="538">
        <v>0</v>
      </c>
      <c r="G143" s="340"/>
    </row>
    <row r="144" spans="1:7" ht="63" customHeight="1" x14ac:dyDescent="0.25">
      <c r="A144" s="544"/>
      <c r="B144" s="568" t="s">
        <v>311</v>
      </c>
      <c r="C144" s="528"/>
      <c r="D144" s="528"/>
      <c r="E144" s="424">
        <v>15000000</v>
      </c>
      <c r="F144" s="424"/>
      <c r="G144" s="606" t="s">
        <v>858</v>
      </c>
    </row>
    <row r="145" spans="1:7" ht="48" customHeight="1" x14ac:dyDescent="0.25">
      <c r="A145" s="544"/>
      <c r="B145" s="340" t="s">
        <v>323</v>
      </c>
      <c r="C145" s="579"/>
      <c r="D145" s="579"/>
      <c r="E145" s="536">
        <v>55000000</v>
      </c>
      <c r="F145" s="536"/>
      <c r="G145" s="603" t="s">
        <v>823</v>
      </c>
    </row>
    <row r="146" spans="1:7" ht="57" x14ac:dyDescent="0.25">
      <c r="A146" s="544" t="s">
        <v>175</v>
      </c>
      <c r="B146" s="545" t="s">
        <v>108</v>
      </c>
      <c r="C146" s="370">
        <v>0</v>
      </c>
      <c r="D146" s="370">
        <v>0</v>
      </c>
      <c r="E146" s="370">
        <v>106728270</v>
      </c>
      <c r="F146" s="370">
        <v>0</v>
      </c>
      <c r="G146" s="340"/>
    </row>
    <row r="147" spans="1:7" ht="30" x14ac:dyDescent="0.25">
      <c r="A147" s="544"/>
      <c r="B147" s="573" t="s">
        <v>101</v>
      </c>
      <c r="C147" s="538">
        <v>0</v>
      </c>
      <c r="D147" s="538">
        <v>0</v>
      </c>
      <c r="E147" s="538">
        <v>106728270</v>
      </c>
      <c r="F147" s="538">
        <v>0</v>
      </c>
      <c r="G147" s="340"/>
    </row>
    <row r="148" spans="1:7" ht="90" x14ac:dyDescent="0.25">
      <c r="A148" s="544"/>
      <c r="B148" s="340" t="s">
        <v>296</v>
      </c>
      <c r="C148" s="538"/>
      <c r="D148" s="538"/>
      <c r="E148" s="541">
        <v>16270</v>
      </c>
      <c r="F148" s="538"/>
      <c r="G148" s="539" t="s">
        <v>799</v>
      </c>
    </row>
    <row r="149" spans="1:7" ht="52.5" customHeight="1" x14ac:dyDescent="0.25">
      <c r="A149" s="544"/>
      <c r="B149" s="539" t="s">
        <v>298</v>
      </c>
      <c r="C149" s="538"/>
      <c r="D149" s="538"/>
      <c r="E149" s="541">
        <v>165000</v>
      </c>
      <c r="F149" s="541"/>
      <c r="G149" s="539" t="s">
        <v>800</v>
      </c>
    </row>
    <row r="150" spans="1:7" ht="62.25" customHeight="1" x14ac:dyDescent="0.25">
      <c r="A150" s="544"/>
      <c r="B150" s="543" t="s">
        <v>812</v>
      </c>
      <c r="C150" s="541"/>
      <c r="D150" s="377"/>
      <c r="E150" s="541">
        <v>35465000</v>
      </c>
      <c r="F150" s="541"/>
      <c r="G150" s="606" t="s">
        <v>810</v>
      </c>
    </row>
    <row r="151" spans="1:7" ht="120.75" customHeight="1" x14ac:dyDescent="0.25">
      <c r="A151" s="544"/>
      <c r="B151" s="543" t="s">
        <v>809</v>
      </c>
      <c r="C151" s="541"/>
      <c r="D151" s="541"/>
      <c r="E151" s="541">
        <v>71082000</v>
      </c>
      <c r="F151" s="541"/>
      <c r="G151" s="606" t="s">
        <v>810</v>
      </c>
    </row>
    <row r="152" spans="1:7" ht="57" x14ac:dyDescent="0.25">
      <c r="A152" s="544" t="s">
        <v>4</v>
      </c>
      <c r="B152" s="545" t="s">
        <v>5</v>
      </c>
      <c r="C152" s="370">
        <v>0</v>
      </c>
      <c r="D152" s="370">
        <v>0</v>
      </c>
      <c r="E152" s="370">
        <v>0</v>
      </c>
      <c r="F152" s="370">
        <v>17603638</v>
      </c>
      <c r="G152" s="340"/>
    </row>
    <row r="153" spans="1:7" ht="71.25" x14ac:dyDescent="0.25">
      <c r="A153" s="544" t="s">
        <v>6</v>
      </c>
      <c r="B153" s="546" t="s">
        <v>7</v>
      </c>
      <c r="C153" s="370">
        <v>0</v>
      </c>
      <c r="D153" s="370">
        <v>0</v>
      </c>
      <c r="E153" s="370">
        <v>0</v>
      </c>
      <c r="F153" s="370">
        <v>17020000</v>
      </c>
      <c r="G153" s="340"/>
    </row>
    <row r="154" spans="1:7" ht="48" customHeight="1" x14ac:dyDescent="0.25">
      <c r="A154" s="580"/>
      <c r="B154" s="566" t="s">
        <v>103</v>
      </c>
      <c r="C154" s="538">
        <v>0</v>
      </c>
      <c r="D154" s="538">
        <v>0</v>
      </c>
      <c r="E154" s="538">
        <v>0</v>
      </c>
      <c r="F154" s="538">
        <v>17020000</v>
      </c>
      <c r="G154" s="340"/>
    </row>
    <row r="155" spans="1:7" ht="47.25" customHeight="1" x14ac:dyDescent="0.25">
      <c r="A155" s="580"/>
      <c r="B155" s="582" t="s">
        <v>811</v>
      </c>
      <c r="C155" s="541"/>
      <c r="D155" s="541"/>
      <c r="E155" s="541"/>
      <c r="F155" s="541">
        <v>3000000</v>
      </c>
      <c r="G155" s="606" t="s">
        <v>790</v>
      </c>
    </row>
    <row r="156" spans="1:7" ht="62.25" customHeight="1" x14ac:dyDescent="0.25">
      <c r="A156" s="580"/>
      <c r="B156" s="582" t="s">
        <v>352</v>
      </c>
      <c r="C156" s="541"/>
      <c r="D156" s="541"/>
      <c r="E156" s="541"/>
      <c r="F156" s="541">
        <v>11720000</v>
      </c>
      <c r="G156" s="606" t="s">
        <v>801</v>
      </c>
    </row>
    <row r="157" spans="1:7" ht="76.5" customHeight="1" x14ac:dyDescent="0.25">
      <c r="A157" s="580"/>
      <c r="B157" s="539" t="s">
        <v>860</v>
      </c>
      <c r="C157" s="541"/>
      <c r="D157" s="538"/>
      <c r="E157" s="541"/>
      <c r="F157" s="541">
        <v>2300000</v>
      </c>
      <c r="G157" s="606" t="s">
        <v>790</v>
      </c>
    </row>
    <row r="158" spans="1:7" ht="129" customHeight="1" x14ac:dyDescent="0.25">
      <c r="A158" s="544" t="s">
        <v>100</v>
      </c>
      <c r="B158" s="572" t="s">
        <v>140</v>
      </c>
      <c r="C158" s="370">
        <v>0</v>
      </c>
      <c r="D158" s="370">
        <v>0</v>
      </c>
      <c r="E158" s="370">
        <v>0</v>
      </c>
      <c r="F158" s="370">
        <v>2650</v>
      </c>
      <c r="G158" s="340"/>
    </row>
    <row r="159" spans="1:7" ht="30" x14ac:dyDescent="0.25">
      <c r="A159" s="544"/>
      <c r="B159" s="401" t="s">
        <v>102</v>
      </c>
      <c r="C159" s="538">
        <v>0</v>
      </c>
      <c r="D159" s="538">
        <v>0</v>
      </c>
      <c r="E159" s="538">
        <v>0</v>
      </c>
      <c r="F159" s="538">
        <v>2650</v>
      </c>
      <c r="G159" s="340"/>
    </row>
    <row r="160" spans="1:7" ht="32.25" customHeight="1" x14ac:dyDescent="0.25">
      <c r="A160" s="544"/>
      <c r="B160" s="581" t="s">
        <v>359</v>
      </c>
      <c r="C160" s="541"/>
      <c r="D160" s="541"/>
      <c r="E160" s="541"/>
      <c r="F160" s="541">
        <v>2650</v>
      </c>
      <c r="G160" s="340" t="s">
        <v>360</v>
      </c>
    </row>
    <row r="161" spans="1:7" ht="57" x14ac:dyDescent="0.25">
      <c r="A161" s="544" t="s">
        <v>8</v>
      </c>
      <c r="B161" s="546" t="s">
        <v>9</v>
      </c>
      <c r="C161" s="370">
        <v>0</v>
      </c>
      <c r="D161" s="370">
        <v>0</v>
      </c>
      <c r="E161" s="370">
        <v>0</v>
      </c>
      <c r="F161" s="370">
        <v>580988</v>
      </c>
      <c r="G161" s="340"/>
    </row>
    <row r="162" spans="1:7" ht="30" x14ac:dyDescent="0.25">
      <c r="A162" s="544"/>
      <c r="B162" s="401" t="s">
        <v>102</v>
      </c>
      <c r="C162" s="538">
        <v>0</v>
      </c>
      <c r="D162" s="538">
        <v>0</v>
      </c>
      <c r="E162" s="538">
        <v>0</v>
      </c>
      <c r="F162" s="538">
        <v>580988</v>
      </c>
      <c r="G162" s="340"/>
    </row>
    <row r="163" spans="1:7" ht="45" x14ac:dyDescent="0.25">
      <c r="A163" s="580"/>
      <c r="B163" s="556" t="s">
        <v>363</v>
      </c>
      <c r="C163" s="541"/>
      <c r="D163" s="541"/>
      <c r="E163" s="541"/>
      <c r="F163" s="541">
        <v>580988</v>
      </c>
      <c r="G163" s="606" t="s">
        <v>788</v>
      </c>
    </row>
    <row r="164" spans="1:7" ht="90" customHeight="1" x14ac:dyDescent="0.25">
      <c r="A164" s="544" t="s">
        <v>17</v>
      </c>
      <c r="B164" s="546" t="s">
        <v>18</v>
      </c>
      <c r="C164" s="370">
        <v>0</v>
      </c>
      <c r="D164" s="370">
        <v>0</v>
      </c>
      <c r="E164" s="370">
        <v>4694000</v>
      </c>
      <c r="F164" s="370">
        <v>34340000</v>
      </c>
      <c r="G164" s="607"/>
    </row>
    <row r="165" spans="1:7" ht="57" x14ac:dyDescent="0.25">
      <c r="A165" s="544" t="s">
        <v>249</v>
      </c>
      <c r="B165" s="545" t="s">
        <v>248</v>
      </c>
      <c r="C165" s="370">
        <v>0</v>
      </c>
      <c r="D165" s="370">
        <v>0</v>
      </c>
      <c r="E165" s="370">
        <v>0</v>
      </c>
      <c r="F165" s="370">
        <v>32700000</v>
      </c>
      <c r="G165" s="340"/>
    </row>
    <row r="166" spans="1:7" ht="18.75" customHeight="1" x14ac:dyDescent="0.25">
      <c r="A166" s="544"/>
      <c r="B166" s="401" t="s">
        <v>36</v>
      </c>
      <c r="C166" s="538">
        <v>0</v>
      </c>
      <c r="D166" s="538">
        <v>0</v>
      </c>
      <c r="E166" s="538">
        <v>0</v>
      </c>
      <c r="F166" s="538">
        <v>32700000</v>
      </c>
      <c r="G166" s="340"/>
    </row>
    <row r="167" spans="1:7" ht="49.5" customHeight="1" x14ac:dyDescent="0.25">
      <c r="A167" s="544"/>
      <c r="B167" s="401"/>
      <c r="C167" s="538"/>
      <c r="D167" s="538"/>
      <c r="E167" s="541"/>
      <c r="F167" s="541">
        <v>4400000</v>
      </c>
      <c r="G167" s="606" t="s">
        <v>872</v>
      </c>
    </row>
    <row r="168" spans="1:7" ht="60" x14ac:dyDescent="0.25">
      <c r="A168" s="544"/>
      <c r="B168" s="546"/>
      <c r="C168" s="370"/>
      <c r="D168" s="370"/>
      <c r="E168" s="370"/>
      <c r="F168" s="541">
        <v>28300000</v>
      </c>
      <c r="G168" s="340" t="s">
        <v>819</v>
      </c>
    </row>
    <row r="169" spans="1:7" ht="102.75" customHeight="1" x14ac:dyDescent="0.25">
      <c r="A169" s="544" t="s">
        <v>199</v>
      </c>
      <c r="B169" s="546" t="s">
        <v>221</v>
      </c>
      <c r="C169" s="370"/>
      <c r="D169" s="370"/>
      <c r="E169" s="370">
        <v>4694000</v>
      </c>
      <c r="F169" s="370"/>
      <c r="G169" s="340" t="s">
        <v>777</v>
      </c>
    </row>
    <row r="170" spans="1:7" ht="62.25" customHeight="1" x14ac:dyDescent="0.25">
      <c r="A170" s="544" t="s">
        <v>219</v>
      </c>
      <c r="B170" s="565" t="s">
        <v>37</v>
      </c>
      <c r="C170" s="370">
        <v>0</v>
      </c>
      <c r="D170" s="370">
        <v>0</v>
      </c>
      <c r="E170" s="370">
        <v>0</v>
      </c>
      <c r="F170" s="370">
        <v>1640000</v>
      </c>
      <c r="G170" s="340"/>
    </row>
    <row r="171" spans="1:7" ht="45" x14ac:dyDescent="0.25">
      <c r="A171" s="559"/>
      <c r="B171" s="583" t="s">
        <v>38</v>
      </c>
      <c r="C171" s="538">
        <v>0</v>
      </c>
      <c r="D171" s="538">
        <v>0</v>
      </c>
      <c r="E171" s="538">
        <v>0</v>
      </c>
      <c r="F171" s="538">
        <v>1640000</v>
      </c>
      <c r="G171" s="340"/>
    </row>
    <row r="172" spans="1:7" ht="18.75" customHeight="1" x14ac:dyDescent="0.25">
      <c r="A172" s="559"/>
      <c r="B172" s="583"/>
      <c r="C172" s="538"/>
      <c r="D172" s="538"/>
      <c r="E172" s="538"/>
      <c r="F172" s="541">
        <v>1640000</v>
      </c>
      <c r="G172" s="606" t="s">
        <v>779</v>
      </c>
    </row>
    <row r="173" spans="1:7" ht="71.25" x14ac:dyDescent="0.25">
      <c r="A173" s="544" t="s">
        <v>78</v>
      </c>
      <c r="B173" s="545" t="s">
        <v>77</v>
      </c>
      <c r="C173" s="370">
        <v>0</v>
      </c>
      <c r="D173" s="370">
        <v>0</v>
      </c>
      <c r="E173" s="370">
        <v>0</v>
      </c>
      <c r="F173" s="370">
        <v>307800</v>
      </c>
      <c r="G173" s="340"/>
    </row>
    <row r="174" spans="1:7" ht="43.5" customHeight="1" x14ac:dyDescent="0.25">
      <c r="A174" s="544" t="s">
        <v>80</v>
      </c>
      <c r="B174" s="565" t="s">
        <v>79</v>
      </c>
      <c r="C174" s="370">
        <v>0</v>
      </c>
      <c r="D174" s="370">
        <v>0</v>
      </c>
      <c r="E174" s="370">
        <v>0</v>
      </c>
      <c r="F174" s="370">
        <v>115000</v>
      </c>
      <c r="G174" s="340"/>
    </row>
    <row r="175" spans="1:7" ht="15.75" x14ac:dyDescent="0.25">
      <c r="A175" s="544"/>
      <c r="B175" s="566" t="s">
        <v>33</v>
      </c>
      <c r="C175" s="538">
        <v>0</v>
      </c>
      <c r="D175" s="538">
        <v>0</v>
      </c>
      <c r="E175" s="538">
        <v>0</v>
      </c>
      <c r="F175" s="538">
        <v>115000</v>
      </c>
      <c r="G175" s="340"/>
    </row>
    <row r="176" spans="1:7" ht="19.5" customHeight="1" x14ac:dyDescent="0.25">
      <c r="A176" s="544"/>
      <c r="B176" s="543"/>
      <c r="C176" s="541"/>
      <c r="D176" s="541"/>
      <c r="E176" s="541"/>
      <c r="F176" s="541">
        <v>115000</v>
      </c>
      <c r="G176" s="340" t="s">
        <v>779</v>
      </c>
    </row>
    <row r="177" spans="1:7" ht="75" customHeight="1" x14ac:dyDescent="0.25">
      <c r="A177" s="544" t="s">
        <v>194</v>
      </c>
      <c r="B177" s="565" t="s">
        <v>861</v>
      </c>
      <c r="C177" s="370">
        <v>0</v>
      </c>
      <c r="D177" s="370">
        <v>0</v>
      </c>
      <c r="E177" s="370">
        <v>0</v>
      </c>
      <c r="F177" s="370">
        <v>192800</v>
      </c>
      <c r="G177" s="340"/>
    </row>
    <row r="178" spans="1:7" ht="15.75" x14ac:dyDescent="0.25">
      <c r="A178" s="544"/>
      <c r="B178" s="566" t="s">
        <v>33</v>
      </c>
      <c r="C178" s="538">
        <v>0</v>
      </c>
      <c r="D178" s="538">
        <v>0</v>
      </c>
      <c r="E178" s="538">
        <v>0</v>
      </c>
      <c r="F178" s="538">
        <v>192800</v>
      </c>
      <c r="G178" s="340"/>
    </row>
    <row r="179" spans="1:7" ht="21.75" customHeight="1" x14ac:dyDescent="0.3">
      <c r="A179" s="544"/>
      <c r="B179" s="562"/>
      <c r="C179" s="541"/>
      <c r="D179" s="541"/>
      <c r="E179" s="533"/>
      <c r="F179" s="533">
        <v>192800</v>
      </c>
      <c r="G179" s="606" t="s">
        <v>779</v>
      </c>
    </row>
    <row r="180" spans="1:7" ht="15.75" x14ac:dyDescent="0.25">
      <c r="A180" s="544" t="s">
        <v>176</v>
      </c>
      <c r="B180" s="546" t="s">
        <v>39</v>
      </c>
      <c r="C180" s="370">
        <v>0</v>
      </c>
      <c r="D180" s="370">
        <v>0</v>
      </c>
      <c r="E180" s="370">
        <v>5119664</v>
      </c>
      <c r="F180" s="370">
        <v>39958917</v>
      </c>
      <c r="G180" s="340"/>
    </row>
    <row r="181" spans="1:7" ht="45" x14ac:dyDescent="0.25">
      <c r="A181" s="544"/>
      <c r="B181" s="401" t="s">
        <v>40</v>
      </c>
      <c r="C181" s="538">
        <v>0</v>
      </c>
      <c r="D181" s="538">
        <v>0</v>
      </c>
      <c r="E181" s="538">
        <v>0</v>
      </c>
      <c r="F181" s="538">
        <v>1535602</v>
      </c>
      <c r="G181" s="340"/>
    </row>
    <row r="182" spans="1:7" ht="30" x14ac:dyDescent="0.25">
      <c r="A182" s="544"/>
      <c r="B182" s="543"/>
      <c r="C182" s="541"/>
      <c r="D182" s="541"/>
      <c r="E182" s="375"/>
      <c r="F182" s="375">
        <v>1535602</v>
      </c>
      <c r="G182" s="564" t="s">
        <v>737</v>
      </c>
    </row>
    <row r="183" spans="1:7" ht="30" x14ac:dyDescent="0.25">
      <c r="A183" s="544"/>
      <c r="B183" s="401" t="s">
        <v>2</v>
      </c>
      <c r="C183" s="538">
        <v>0</v>
      </c>
      <c r="D183" s="538">
        <v>0</v>
      </c>
      <c r="E183" s="538">
        <v>0</v>
      </c>
      <c r="F183" s="538">
        <v>522551</v>
      </c>
      <c r="G183" s="441"/>
    </row>
    <row r="184" spans="1:7" ht="30" x14ac:dyDescent="0.25">
      <c r="A184" s="544"/>
      <c r="B184" s="543"/>
      <c r="C184" s="541"/>
      <c r="D184" s="541"/>
      <c r="E184" s="375"/>
      <c r="F184" s="375">
        <v>522551</v>
      </c>
      <c r="G184" s="441" t="s">
        <v>737</v>
      </c>
    </row>
    <row r="185" spans="1:7" ht="30" x14ac:dyDescent="0.25">
      <c r="A185" s="544"/>
      <c r="B185" s="401" t="s">
        <v>45</v>
      </c>
      <c r="C185" s="538">
        <v>0</v>
      </c>
      <c r="D185" s="538">
        <v>0</v>
      </c>
      <c r="E185" s="538">
        <v>0</v>
      </c>
      <c r="F185" s="538">
        <v>1087489</v>
      </c>
      <c r="G185" s="597"/>
    </row>
    <row r="186" spans="1:7" ht="30" x14ac:dyDescent="0.25">
      <c r="A186" s="544"/>
      <c r="B186" s="340"/>
      <c r="C186" s="541"/>
      <c r="D186" s="541"/>
      <c r="E186" s="541"/>
      <c r="F186" s="541">
        <v>1087489</v>
      </c>
      <c r="G186" s="441" t="s">
        <v>737</v>
      </c>
    </row>
    <row r="187" spans="1:7" s="558" customFormat="1" ht="33" customHeight="1" x14ac:dyDescent="0.25">
      <c r="A187" s="559"/>
      <c r="B187" s="401" t="s">
        <v>32</v>
      </c>
      <c r="C187" s="538">
        <v>0</v>
      </c>
      <c r="D187" s="538">
        <v>0</v>
      </c>
      <c r="E187" s="538">
        <v>0</v>
      </c>
      <c r="F187" s="538">
        <v>1159948</v>
      </c>
      <c r="G187" s="597"/>
    </row>
    <row r="188" spans="1:7" ht="30" x14ac:dyDescent="0.25">
      <c r="A188" s="544"/>
      <c r="B188" s="340"/>
      <c r="C188" s="541"/>
      <c r="D188" s="541"/>
      <c r="E188" s="541"/>
      <c r="F188" s="541">
        <v>1159948</v>
      </c>
      <c r="G188" s="597" t="s">
        <v>737</v>
      </c>
    </row>
    <row r="189" spans="1:7" s="558" customFormat="1" ht="48.75" customHeight="1" x14ac:dyDescent="0.25">
      <c r="A189" s="559"/>
      <c r="B189" s="401" t="s">
        <v>103</v>
      </c>
      <c r="C189" s="538">
        <v>0</v>
      </c>
      <c r="D189" s="538">
        <v>0</v>
      </c>
      <c r="E189" s="538">
        <v>43000</v>
      </c>
      <c r="F189" s="538">
        <v>645999</v>
      </c>
      <c r="G189" s="597"/>
    </row>
    <row r="190" spans="1:7" ht="30" x14ac:dyDescent="0.3">
      <c r="A190" s="534"/>
      <c r="B190" s="340"/>
      <c r="C190" s="532"/>
      <c r="D190" s="532"/>
      <c r="E190" s="533"/>
      <c r="F190" s="541">
        <v>645999</v>
      </c>
      <c r="G190" s="597" t="s">
        <v>737</v>
      </c>
    </row>
    <row r="191" spans="1:7" ht="30" x14ac:dyDescent="0.25">
      <c r="A191" s="544"/>
      <c r="B191" s="340"/>
      <c r="C191" s="538"/>
      <c r="D191" s="538"/>
      <c r="E191" s="541">
        <v>43000</v>
      </c>
      <c r="F191" s="541"/>
      <c r="G191" s="597" t="s">
        <v>780</v>
      </c>
    </row>
    <row r="192" spans="1:7" s="558" customFormat="1" ht="30" x14ac:dyDescent="0.25">
      <c r="A192" s="559"/>
      <c r="B192" s="401" t="s">
        <v>260</v>
      </c>
      <c r="C192" s="538">
        <v>0</v>
      </c>
      <c r="D192" s="538">
        <v>0</v>
      </c>
      <c r="E192" s="538">
        <v>0</v>
      </c>
      <c r="F192" s="538">
        <v>2084217</v>
      </c>
      <c r="G192" s="597"/>
    </row>
    <row r="193" spans="1:7" ht="30" x14ac:dyDescent="0.25">
      <c r="A193" s="544"/>
      <c r="B193" s="340"/>
      <c r="C193" s="538"/>
      <c r="D193" s="538"/>
      <c r="E193" s="538"/>
      <c r="F193" s="541">
        <v>2084217</v>
      </c>
      <c r="G193" s="597" t="s">
        <v>737</v>
      </c>
    </row>
    <row r="194" spans="1:7" ht="63" customHeight="1" x14ac:dyDescent="0.25">
      <c r="A194" s="544"/>
      <c r="B194" s="401" t="s">
        <v>133</v>
      </c>
      <c r="C194" s="538">
        <v>0</v>
      </c>
      <c r="D194" s="538">
        <v>0</v>
      </c>
      <c r="E194" s="538">
        <v>0</v>
      </c>
      <c r="F194" s="538">
        <v>1779102</v>
      </c>
      <c r="G194" s="604"/>
    </row>
    <row r="195" spans="1:7" ht="30" x14ac:dyDescent="0.25">
      <c r="A195" s="544"/>
      <c r="B195" s="401"/>
      <c r="C195" s="538"/>
      <c r="D195" s="538"/>
      <c r="E195" s="541"/>
      <c r="F195" s="541">
        <v>1779102</v>
      </c>
      <c r="G195" s="441" t="s">
        <v>737</v>
      </c>
    </row>
    <row r="196" spans="1:7" ht="45" x14ac:dyDescent="0.25">
      <c r="A196" s="544"/>
      <c r="B196" s="561" t="s">
        <v>48</v>
      </c>
      <c r="C196" s="380">
        <v>0</v>
      </c>
      <c r="D196" s="380">
        <v>0</v>
      </c>
      <c r="E196" s="380">
        <v>0</v>
      </c>
      <c r="F196" s="380">
        <v>1521451</v>
      </c>
      <c r="G196" s="564"/>
    </row>
    <row r="197" spans="1:7" ht="31.5" customHeight="1" x14ac:dyDescent="0.25">
      <c r="A197" s="544"/>
      <c r="B197" s="441"/>
      <c r="C197" s="541"/>
      <c r="D197" s="541"/>
      <c r="E197" s="541"/>
      <c r="F197" s="541">
        <v>1521451</v>
      </c>
      <c r="G197" s="564" t="s">
        <v>737</v>
      </c>
    </row>
    <row r="198" spans="1:7" ht="45" x14ac:dyDescent="0.25">
      <c r="A198" s="544"/>
      <c r="B198" s="566" t="s">
        <v>38</v>
      </c>
      <c r="C198" s="538">
        <v>0</v>
      </c>
      <c r="D198" s="538">
        <v>0</v>
      </c>
      <c r="E198" s="538">
        <v>413878</v>
      </c>
      <c r="F198" s="538">
        <v>1215418</v>
      </c>
      <c r="G198" s="604"/>
    </row>
    <row r="199" spans="1:7" ht="33.75" customHeight="1" x14ac:dyDescent="0.25">
      <c r="A199" s="544"/>
      <c r="B199" s="566"/>
      <c r="C199" s="538"/>
      <c r="D199" s="538"/>
      <c r="E199" s="538"/>
      <c r="F199" s="541">
        <v>1215418</v>
      </c>
      <c r="G199" s="604" t="s">
        <v>737</v>
      </c>
    </row>
    <row r="200" spans="1:7" ht="32.25" customHeight="1" x14ac:dyDescent="0.25">
      <c r="A200" s="544"/>
      <c r="B200" s="566"/>
      <c r="C200" s="541"/>
      <c r="D200" s="541"/>
      <c r="E200" s="541">
        <v>290000</v>
      </c>
      <c r="F200" s="541"/>
      <c r="G200" s="441" t="s">
        <v>781</v>
      </c>
    </row>
    <row r="201" spans="1:7" ht="30" x14ac:dyDescent="0.25">
      <c r="A201" s="544"/>
      <c r="B201" s="566"/>
      <c r="C201" s="541"/>
      <c r="D201" s="541"/>
      <c r="E201" s="541">
        <v>123878</v>
      </c>
      <c r="F201" s="541"/>
      <c r="G201" s="606" t="s">
        <v>780</v>
      </c>
    </row>
    <row r="202" spans="1:7" ht="30" x14ac:dyDescent="0.25">
      <c r="A202" s="544"/>
      <c r="B202" s="566" t="s">
        <v>775</v>
      </c>
      <c r="C202" s="538">
        <v>0</v>
      </c>
      <c r="D202" s="538">
        <v>0</v>
      </c>
      <c r="E202" s="538">
        <v>0</v>
      </c>
      <c r="F202" s="538">
        <v>296378</v>
      </c>
      <c r="G202" s="604"/>
    </row>
    <row r="203" spans="1:7" ht="30" x14ac:dyDescent="0.25">
      <c r="A203" s="544"/>
      <c r="B203" s="566"/>
      <c r="C203" s="541"/>
      <c r="D203" s="541"/>
      <c r="E203" s="541"/>
      <c r="F203" s="541">
        <v>296378</v>
      </c>
      <c r="G203" s="441" t="s">
        <v>737</v>
      </c>
    </row>
    <row r="204" spans="1:7" ht="30" x14ac:dyDescent="0.25">
      <c r="A204" s="544"/>
      <c r="B204" s="584" t="s">
        <v>202</v>
      </c>
      <c r="C204" s="538">
        <v>0</v>
      </c>
      <c r="D204" s="538">
        <v>0</v>
      </c>
      <c r="E204" s="538">
        <v>0</v>
      </c>
      <c r="F204" s="538">
        <v>1238776</v>
      </c>
      <c r="G204" s="604"/>
    </row>
    <row r="205" spans="1:7" ht="30" x14ac:dyDescent="0.25">
      <c r="A205" s="544"/>
      <c r="B205" s="566"/>
      <c r="C205" s="541"/>
      <c r="D205" s="541"/>
      <c r="E205" s="541"/>
      <c r="F205" s="541">
        <v>75500</v>
      </c>
      <c r="G205" s="441" t="s">
        <v>782</v>
      </c>
    </row>
    <row r="206" spans="1:7" ht="30" x14ac:dyDescent="0.25">
      <c r="A206" s="544"/>
      <c r="B206" s="566"/>
      <c r="C206" s="541"/>
      <c r="D206" s="541"/>
      <c r="E206" s="541"/>
      <c r="F206" s="541">
        <v>1163276</v>
      </c>
      <c r="G206" s="607" t="s">
        <v>737</v>
      </c>
    </row>
    <row r="207" spans="1:7" ht="30" x14ac:dyDescent="0.25">
      <c r="A207" s="544"/>
      <c r="B207" s="584" t="s">
        <v>262</v>
      </c>
      <c r="C207" s="538">
        <v>0</v>
      </c>
      <c r="D207" s="538">
        <v>0</v>
      </c>
      <c r="E207" s="538">
        <v>0</v>
      </c>
      <c r="F207" s="538">
        <v>8584213</v>
      </c>
      <c r="G207" s="607"/>
    </row>
    <row r="208" spans="1:7" ht="45" x14ac:dyDescent="0.25">
      <c r="A208" s="544"/>
      <c r="B208" s="566"/>
      <c r="C208" s="541"/>
      <c r="D208" s="541"/>
      <c r="E208" s="541"/>
      <c r="F208" s="541">
        <v>8584213</v>
      </c>
      <c r="G208" s="441" t="s">
        <v>783</v>
      </c>
    </row>
    <row r="209" spans="1:7" ht="15.75" x14ac:dyDescent="0.25">
      <c r="A209" s="544"/>
      <c r="B209" s="566" t="s">
        <v>33</v>
      </c>
      <c r="C209" s="380">
        <v>0</v>
      </c>
      <c r="D209" s="380">
        <v>0</v>
      </c>
      <c r="E209" s="380">
        <v>3341915</v>
      </c>
      <c r="F209" s="380">
        <v>3497599</v>
      </c>
      <c r="G209" s="340"/>
    </row>
    <row r="210" spans="1:7" ht="30" x14ac:dyDescent="0.25">
      <c r="A210" s="544"/>
      <c r="B210" s="607"/>
      <c r="C210" s="537"/>
      <c r="D210" s="537"/>
      <c r="E210" s="537"/>
      <c r="F210" s="537">
        <v>2644144</v>
      </c>
      <c r="G210" s="606" t="s">
        <v>737</v>
      </c>
    </row>
    <row r="211" spans="1:7" ht="33" customHeight="1" x14ac:dyDescent="0.25">
      <c r="A211" s="544"/>
      <c r="B211" s="607"/>
      <c r="C211" s="537"/>
      <c r="D211" s="537"/>
      <c r="E211" s="537">
        <v>3341915</v>
      </c>
      <c r="F211" s="537"/>
      <c r="G211" s="606" t="s">
        <v>784</v>
      </c>
    </row>
    <row r="212" spans="1:7" ht="62.25" customHeight="1" x14ac:dyDescent="0.25">
      <c r="A212" s="544"/>
      <c r="B212" s="340"/>
      <c r="C212" s="537"/>
      <c r="D212" s="537"/>
      <c r="E212" s="537"/>
      <c r="F212" s="537">
        <v>446500</v>
      </c>
      <c r="G212" s="604" t="s">
        <v>862</v>
      </c>
    </row>
    <row r="213" spans="1:7" ht="30" x14ac:dyDescent="0.25">
      <c r="A213" s="544"/>
      <c r="B213" s="607"/>
      <c r="C213" s="537"/>
      <c r="D213" s="537"/>
      <c r="E213" s="537"/>
      <c r="F213" s="537">
        <v>406955</v>
      </c>
      <c r="G213" s="606" t="s">
        <v>863</v>
      </c>
    </row>
    <row r="214" spans="1:7" ht="46.5" customHeight="1" x14ac:dyDescent="0.25">
      <c r="A214" s="544"/>
      <c r="B214" s="566" t="s">
        <v>263</v>
      </c>
      <c r="C214" s="380">
        <v>0</v>
      </c>
      <c r="D214" s="380">
        <v>0</v>
      </c>
      <c r="E214" s="380">
        <v>0</v>
      </c>
      <c r="F214" s="380">
        <v>491013</v>
      </c>
      <c r="G214" s="606"/>
    </row>
    <row r="215" spans="1:7" ht="30" x14ac:dyDescent="0.25">
      <c r="A215" s="544"/>
      <c r="B215" s="539"/>
      <c r="C215" s="537"/>
      <c r="D215" s="537"/>
      <c r="E215" s="537"/>
      <c r="F215" s="537">
        <v>491013</v>
      </c>
      <c r="G215" s="441" t="s">
        <v>737</v>
      </c>
    </row>
    <row r="216" spans="1:7" ht="30" x14ac:dyDescent="0.25">
      <c r="A216" s="544"/>
      <c r="B216" s="566" t="s">
        <v>212</v>
      </c>
      <c r="C216" s="380">
        <v>0</v>
      </c>
      <c r="D216" s="380">
        <v>0</v>
      </c>
      <c r="E216" s="380">
        <v>0</v>
      </c>
      <c r="F216" s="380">
        <v>896223</v>
      </c>
      <c r="G216" s="604"/>
    </row>
    <row r="217" spans="1:7" ht="30" x14ac:dyDescent="0.25">
      <c r="A217" s="544"/>
      <c r="B217" s="543"/>
      <c r="C217" s="537"/>
      <c r="D217" s="537"/>
      <c r="E217" s="537"/>
      <c r="F217" s="537">
        <v>896223</v>
      </c>
      <c r="G217" s="604" t="s">
        <v>737</v>
      </c>
    </row>
    <row r="218" spans="1:7" ht="30" x14ac:dyDescent="0.25">
      <c r="A218" s="544"/>
      <c r="B218" s="566" t="s">
        <v>264</v>
      </c>
      <c r="C218" s="537">
        <v>0</v>
      </c>
      <c r="D218" s="537">
        <v>0</v>
      </c>
      <c r="E218" s="537">
        <v>0</v>
      </c>
      <c r="F218" s="537">
        <v>426309</v>
      </c>
      <c r="G218" s="564"/>
    </row>
    <row r="219" spans="1:7" ht="30" x14ac:dyDescent="0.25">
      <c r="A219" s="544"/>
      <c r="B219" s="539"/>
      <c r="C219" s="537"/>
      <c r="D219" s="537"/>
      <c r="E219" s="537"/>
      <c r="F219" s="537">
        <v>426309</v>
      </c>
      <c r="G219" s="564" t="s">
        <v>737</v>
      </c>
    </row>
    <row r="220" spans="1:7" ht="45" x14ac:dyDescent="0.25">
      <c r="A220" s="544"/>
      <c r="B220" s="566" t="s">
        <v>104</v>
      </c>
      <c r="C220" s="380">
        <v>0</v>
      </c>
      <c r="D220" s="380">
        <v>0</v>
      </c>
      <c r="E220" s="380">
        <v>0</v>
      </c>
      <c r="F220" s="380">
        <v>1685442</v>
      </c>
      <c r="G220" s="604"/>
    </row>
    <row r="221" spans="1:7" ht="30" x14ac:dyDescent="0.25">
      <c r="A221" s="544"/>
      <c r="B221" s="543"/>
      <c r="C221" s="537"/>
      <c r="D221" s="537"/>
      <c r="E221" s="537"/>
      <c r="F221" s="537">
        <v>1685442</v>
      </c>
      <c r="G221" s="441" t="s">
        <v>737</v>
      </c>
    </row>
    <row r="222" spans="1:7" ht="34.5" customHeight="1" x14ac:dyDescent="0.25">
      <c r="A222" s="544"/>
      <c r="B222" s="566" t="s">
        <v>865</v>
      </c>
      <c r="C222" s="380">
        <v>0</v>
      </c>
      <c r="D222" s="380">
        <v>0</v>
      </c>
      <c r="E222" s="380">
        <v>700000</v>
      </c>
      <c r="F222" s="380">
        <v>624131</v>
      </c>
      <c r="G222" s="604"/>
    </row>
    <row r="223" spans="1:7" ht="45" x14ac:dyDescent="0.25">
      <c r="A223" s="544"/>
      <c r="B223" s="543"/>
      <c r="C223" s="537"/>
      <c r="D223" s="537"/>
      <c r="E223" s="537">
        <v>700000</v>
      </c>
      <c r="F223" s="537"/>
      <c r="G223" s="340" t="s">
        <v>864</v>
      </c>
    </row>
    <row r="224" spans="1:7" ht="30" x14ac:dyDescent="0.25">
      <c r="A224" s="544"/>
      <c r="B224" s="543"/>
      <c r="C224" s="537"/>
      <c r="D224" s="537"/>
      <c r="E224" s="537"/>
      <c r="F224" s="537">
        <v>624131</v>
      </c>
      <c r="G224" s="604" t="s">
        <v>737</v>
      </c>
    </row>
    <row r="225" spans="1:7" ht="45" x14ac:dyDescent="0.25">
      <c r="A225" s="544"/>
      <c r="B225" s="566" t="s">
        <v>26</v>
      </c>
      <c r="C225" s="380">
        <v>0</v>
      </c>
      <c r="D225" s="380">
        <v>0</v>
      </c>
      <c r="E225" s="380">
        <v>37000</v>
      </c>
      <c r="F225" s="380">
        <v>515915</v>
      </c>
      <c r="G225" s="604"/>
    </row>
    <row r="226" spans="1:7" ht="48.75" customHeight="1" x14ac:dyDescent="0.25">
      <c r="A226" s="544"/>
      <c r="B226" s="543"/>
      <c r="C226" s="537"/>
      <c r="D226" s="537"/>
      <c r="E226" s="537">
        <v>37000</v>
      </c>
      <c r="F226" s="537"/>
      <c r="G226" s="441" t="s">
        <v>731</v>
      </c>
    </row>
    <row r="227" spans="1:7" ht="30" x14ac:dyDescent="0.25">
      <c r="A227" s="544"/>
      <c r="B227" s="543"/>
      <c r="C227" s="537"/>
      <c r="D227" s="537"/>
      <c r="E227" s="537"/>
      <c r="F227" s="537">
        <v>515915</v>
      </c>
      <c r="G227" s="606" t="s">
        <v>737</v>
      </c>
    </row>
    <row r="228" spans="1:7" ht="30" x14ac:dyDescent="0.25">
      <c r="A228" s="544"/>
      <c r="B228" s="566" t="s">
        <v>268</v>
      </c>
      <c r="C228" s="380">
        <v>0</v>
      </c>
      <c r="D228" s="380">
        <v>0</v>
      </c>
      <c r="E228" s="380">
        <v>0</v>
      </c>
      <c r="F228" s="380">
        <v>306484</v>
      </c>
      <c r="G228" s="604"/>
    </row>
    <row r="229" spans="1:7" ht="30" x14ac:dyDescent="0.25">
      <c r="A229" s="544"/>
      <c r="B229" s="566"/>
      <c r="C229" s="380"/>
      <c r="D229" s="380"/>
      <c r="E229" s="380"/>
      <c r="F229" s="537">
        <v>306484</v>
      </c>
      <c r="G229" s="604" t="s">
        <v>737</v>
      </c>
    </row>
    <row r="230" spans="1:7" ht="45" x14ac:dyDescent="0.25">
      <c r="A230" s="544"/>
      <c r="B230" s="566" t="s">
        <v>106</v>
      </c>
      <c r="C230" s="380">
        <v>0</v>
      </c>
      <c r="D230" s="380">
        <v>0</v>
      </c>
      <c r="E230" s="380">
        <v>0</v>
      </c>
      <c r="F230" s="380">
        <v>406662</v>
      </c>
      <c r="G230" s="597"/>
    </row>
    <row r="231" spans="1:7" ht="45" x14ac:dyDescent="0.25">
      <c r="A231" s="544"/>
      <c r="B231" s="566"/>
      <c r="C231" s="537"/>
      <c r="D231" s="537"/>
      <c r="E231" s="537"/>
      <c r="F231" s="537">
        <v>5000</v>
      </c>
      <c r="G231" s="597" t="s">
        <v>866</v>
      </c>
    </row>
    <row r="232" spans="1:7" ht="30" x14ac:dyDescent="0.25">
      <c r="A232" s="544"/>
      <c r="B232" s="566"/>
      <c r="C232" s="537"/>
      <c r="D232" s="537"/>
      <c r="E232" s="537"/>
      <c r="F232" s="537">
        <v>401662</v>
      </c>
      <c r="G232" s="597" t="s">
        <v>737</v>
      </c>
    </row>
    <row r="233" spans="1:7" ht="45" x14ac:dyDescent="0.25">
      <c r="A233" s="544"/>
      <c r="B233" s="566" t="s">
        <v>214</v>
      </c>
      <c r="C233" s="380">
        <v>0</v>
      </c>
      <c r="D233" s="380">
        <v>0</v>
      </c>
      <c r="E233" s="380">
        <v>0</v>
      </c>
      <c r="F233" s="380">
        <v>1327817</v>
      </c>
      <c r="G233" s="564"/>
    </row>
    <row r="234" spans="1:7" ht="30" x14ac:dyDescent="0.25">
      <c r="A234" s="544"/>
      <c r="B234" s="543"/>
      <c r="C234" s="537"/>
      <c r="D234" s="537"/>
      <c r="E234" s="537"/>
      <c r="F234" s="537">
        <v>1327817</v>
      </c>
      <c r="G234" s="564" t="s">
        <v>737</v>
      </c>
    </row>
    <row r="235" spans="1:7" ht="45" x14ac:dyDescent="0.25">
      <c r="A235" s="544"/>
      <c r="B235" s="566" t="s">
        <v>124</v>
      </c>
      <c r="C235" s="380">
        <v>0</v>
      </c>
      <c r="D235" s="380">
        <v>0</v>
      </c>
      <c r="E235" s="380">
        <v>0</v>
      </c>
      <c r="F235" s="380">
        <v>1123303</v>
      </c>
      <c r="G235" s="340"/>
    </row>
    <row r="236" spans="1:7" ht="36.75" customHeight="1" x14ac:dyDescent="0.25">
      <c r="A236" s="544"/>
      <c r="B236" s="543"/>
      <c r="C236" s="380"/>
      <c r="D236" s="380"/>
      <c r="E236" s="537"/>
      <c r="F236" s="537">
        <v>1123303</v>
      </c>
      <c r="G236" s="340" t="s">
        <v>737</v>
      </c>
    </row>
    <row r="237" spans="1:7" ht="30" x14ac:dyDescent="0.25">
      <c r="A237" s="544"/>
      <c r="B237" s="566" t="s">
        <v>67</v>
      </c>
      <c r="C237" s="380">
        <v>0</v>
      </c>
      <c r="D237" s="380">
        <v>0</v>
      </c>
      <c r="E237" s="380">
        <v>583871</v>
      </c>
      <c r="F237" s="380">
        <v>329720</v>
      </c>
      <c r="G237" s="340"/>
    </row>
    <row r="238" spans="1:7" ht="30" x14ac:dyDescent="0.25">
      <c r="A238" s="544"/>
      <c r="B238" s="543"/>
      <c r="C238" s="537"/>
      <c r="D238" s="537"/>
      <c r="E238" s="537"/>
      <c r="F238" s="537">
        <v>237250</v>
      </c>
      <c r="G238" s="606" t="s">
        <v>737</v>
      </c>
    </row>
    <row r="239" spans="1:7" ht="44.25" customHeight="1" x14ac:dyDescent="0.25">
      <c r="A239" s="544"/>
      <c r="B239" s="543"/>
      <c r="C239" s="537"/>
      <c r="D239" s="537"/>
      <c r="E239" s="537">
        <f>579709+4162</f>
        <v>583871</v>
      </c>
      <c r="F239" s="537"/>
      <c r="G239" s="430" t="s">
        <v>829</v>
      </c>
    </row>
    <row r="240" spans="1:7" ht="47.25" customHeight="1" x14ac:dyDescent="0.25">
      <c r="A240" s="544"/>
      <c r="B240" s="543"/>
      <c r="C240" s="537"/>
      <c r="D240" s="537"/>
      <c r="E240" s="537"/>
      <c r="F240" s="537">
        <v>92470</v>
      </c>
      <c r="G240" s="606" t="s">
        <v>867</v>
      </c>
    </row>
    <row r="241" spans="1:7" ht="37.5" hidden="1" customHeight="1" x14ac:dyDescent="0.25">
      <c r="A241" s="544"/>
      <c r="B241" s="543"/>
      <c r="C241" s="537"/>
      <c r="D241" s="537"/>
      <c r="E241" s="537"/>
      <c r="F241" s="537"/>
      <c r="G241" s="609"/>
    </row>
    <row r="242" spans="1:7" ht="45" x14ac:dyDescent="0.25">
      <c r="A242" s="544"/>
      <c r="B242" s="566" t="s">
        <v>28</v>
      </c>
      <c r="C242" s="380">
        <v>0</v>
      </c>
      <c r="D242" s="380">
        <v>0</v>
      </c>
      <c r="E242" s="380">
        <v>0</v>
      </c>
      <c r="F242" s="380">
        <v>412437</v>
      </c>
      <c r="G242" s="340"/>
    </row>
    <row r="243" spans="1:7" ht="30" x14ac:dyDescent="0.25">
      <c r="A243" s="544"/>
      <c r="B243" s="543"/>
      <c r="C243" s="537"/>
      <c r="D243" s="537"/>
      <c r="E243" s="537"/>
      <c r="F243" s="537">
        <v>412437</v>
      </c>
      <c r="G243" s="441" t="s">
        <v>737</v>
      </c>
    </row>
    <row r="244" spans="1:7" ht="45" x14ac:dyDescent="0.25">
      <c r="A244" s="544"/>
      <c r="B244" s="566" t="s">
        <v>201</v>
      </c>
      <c r="C244" s="380">
        <v>0</v>
      </c>
      <c r="D244" s="380">
        <v>0</v>
      </c>
      <c r="E244" s="380">
        <v>0</v>
      </c>
      <c r="F244" s="380">
        <v>925601</v>
      </c>
      <c r="G244" s="606"/>
    </row>
    <row r="245" spans="1:7" ht="30" x14ac:dyDescent="0.25">
      <c r="A245" s="544"/>
      <c r="B245" s="543"/>
      <c r="C245" s="537"/>
      <c r="D245" s="537"/>
      <c r="E245" s="537"/>
      <c r="F245" s="537">
        <v>917001</v>
      </c>
      <c r="G245" s="441" t="s">
        <v>737</v>
      </c>
    </row>
    <row r="246" spans="1:7" ht="30" x14ac:dyDescent="0.25">
      <c r="A246" s="544"/>
      <c r="B246" s="543"/>
      <c r="C246" s="537"/>
      <c r="D246" s="537"/>
      <c r="E246" s="537"/>
      <c r="F246" s="537">
        <v>8600</v>
      </c>
      <c r="G246" s="441" t="s">
        <v>748</v>
      </c>
    </row>
    <row r="247" spans="1:7" ht="30" x14ac:dyDescent="0.25">
      <c r="A247" s="544"/>
      <c r="B247" s="566" t="s">
        <v>198</v>
      </c>
      <c r="C247" s="380">
        <v>0</v>
      </c>
      <c r="D247" s="380">
        <v>0</v>
      </c>
      <c r="E247" s="380">
        <v>0</v>
      </c>
      <c r="F247" s="380">
        <v>637169</v>
      </c>
      <c r="G247" s="606"/>
    </row>
    <row r="248" spans="1:7" ht="33.75" customHeight="1" x14ac:dyDescent="0.25">
      <c r="A248" s="544"/>
      <c r="B248" s="543"/>
      <c r="C248" s="537"/>
      <c r="D248" s="537"/>
      <c r="E248" s="537"/>
      <c r="F248" s="537">
        <v>244000</v>
      </c>
      <c r="G248" s="441" t="s">
        <v>785</v>
      </c>
    </row>
    <row r="249" spans="1:7" ht="30" x14ac:dyDescent="0.25">
      <c r="A249" s="544"/>
      <c r="B249" s="543"/>
      <c r="C249" s="537"/>
      <c r="D249" s="537"/>
      <c r="E249" s="537"/>
      <c r="F249" s="537">
        <v>393169</v>
      </c>
      <c r="G249" s="606" t="s">
        <v>737</v>
      </c>
    </row>
    <row r="250" spans="1:7" ht="30" x14ac:dyDescent="0.25">
      <c r="A250" s="544"/>
      <c r="B250" s="566" t="s">
        <v>269</v>
      </c>
      <c r="C250" s="380">
        <v>0</v>
      </c>
      <c r="D250" s="380">
        <v>0</v>
      </c>
      <c r="E250" s="380">
        <v>0</v>
      </c>
      <c r="F250" s="380">
        <v>312343</v>
      </c>
      <c r="G250" s="564"/>
    </row>
    <row r="251" spans="1:7" ht="30" x14ac:dyDescent="0.25">
      <c r="A251" s="544"/>
      <c r="B251" s="543"/>
      <c r="C251" s="537"/>
      <c r="D251" s="537"/>
      <c r="E251" s="537"/>
      <c r="F251" s="537">
        <v>312343</v>
      </c>
      <c r="G251" s="441" t="s">
        <v>737</v>
      </c>
    </row>
    <row r="252" spans="1:7" ht="48" customHeight="1" x14ac:dyDescent="0.25">
      <c r="A252" s="544"/>
      <c r="B252" s="584" t="s">
        <v>120</v>
      </c>
      <c r="C252" s="538">
        <v>0</v>
      </c>
      <c r="D252" s="538">
        <v>0</v>
      </c>
      <c r="E252" s="538">
        <v>0</v>
      </c>
      <c r="F252" s="538">
        <v>241521</v>
      </c>
      <c r="G252" s="340"/>
    </row>
    <row r="253" spans="1:7" ht="30" x14ac:dyDescent="0.25">
      <c r="A253" s="544"/>
      <c r="B253" s="585"/>
      <c r="C253" s="541"/>
      <c r="D253" s="541"/>
      <c r="E253" s="541"/>
      <c r="F253" s="541">
        <v>241521</v>
      </c>
      <c r="G253" s="340" t="s">
        <v>737</v>
      </c>
    </row>
    <row r="254" spans="1:7" ht="45" x14ac:dyDescent="0.25">
      <c r="A254" s="544"/>
      <c r="B254" s="401" t="s">
        <v>109</v>
      </c>
      <c r="C254" s="367">
        <v>0</v>
      </c>
      <c r="D254" s="367">
        <v>0</v>
      </c>
      <c r="E254" s="367">
        <v>0</v>
      </c>
      <c r="F254" s="367">
        <v>331988</v>
      </c>
      <c r="G254" s="340"/>
    </row>
    <row r="255" spans="1:7" ht="30" x14ac:dyDescent="0.25">
      <c r="A255" s="544"/>
      <c r="B255" s="340"/>
      <c r="C255" s="366"/>
      <c r="D255" s="366"/>
      <c r="E255" s="366"/>
      <c r="F255" s="366">
        <v>100000</v>
      </c>
      <c r="G255" s="595" t="s">
        <v>820</v>
      </c>
    </row>
    <row r="256" spans="1:7" ht="30" x14ac:dyDescent="0.25">
      <c r="A256" s="544"/>
      <c r="B256" s="340"/>
      <c r="C256" s="366"/>
      <c r="D256" s="366"/>
      <c r="E256" s="366"/>
      <c r="F256" s="366">
        <v>231988</v>
      </c>
      <c r="G256" s="441" t="s">
        <v>737</v>
      </c>
    </row>
    <row r="257" spans="1:7" ht="33.75" customHeight="1" x14ac:dyDescent="0.25">
      <c r="A257" s="544"/>
      <c r="B257" s="586" t="s">
        <v>125</v>
      </c>
      <c r="C257" s="367">
        <v>0</v>
      </c>
      <c r="D257" s="367">
        <v>0</v>
      </c>
      <c r="E257" s="367">
        <v>0</v>
      </c>
      <c r="F257" s="367">
        <v>296057</v>
      </c>
      <c r="G257" s="604"/>
    </row>
    <row r="258" spans="1:7" ht="30" x14ac:dyDescent="0.25">
      <c r="A258" s="544"/>
      <c r="B258" s="401"/>
      <c r="C258" s="366"/>
      <c r="D258" s="366"/>
      <c r="E258" s="366"/>
      <c r="F258" s="366">
        <v>296057</v>
      </c>
      <c r="G258" s="564" t="s">
        <v>737</v>
      </c>
    </row>
    <row r="259" spans="1:7" ht="45" x14ac:dyDescent="0.25">
      <c r="A259" s="544"/>
      <c r="B259" s="586" t="s">
        <v>137</v>
      </c>
      <c r="C259" s="367">
        <v>0</v>
      </c>
      <c r="D259" s="367">
        <v>0</v>
      </c>
      <c r="E259" s="367">
        <v>0</v>
      </c>
      <c r="F259" s="367">
        <v>199456</v>
      </c>
      <c r="G259" s="604"/>
    </row>
    <row r="260" spans="1:7" ht="30" x14ac:dyDescent="0.25">
      <c r="A260" s="544"/>
      <c r="B260" s="228"/>
      <c r="C260" s="366"/>
      <c r="D260" s="366"/>
      <c r="E260" s="366"/>
      <c r="F260" s="366">
        <v>199456</v>
      </c>
      <c r="G260" s="441" t="s">
        <v>737</v>
      </c>
    </row>
    <row r="261" spans="1:7" ht="60" x14ac:dyDescent="0.25">
      <c r="A261" s="544"/>
      <c r="B261" s="401" t="s">
        <v>270</v>
      </c>
      <c r="C261" s="367">
        <v>0</v>
      </c>
      <c r="D261" s="367">
        <v>0</v>
      </c>
      <c r="E261" s="367">
        <v>0</v>
      </c>
      <c r="F261" s="367">
        <v>1457757</v>
      </c>
      <c r="G261" s="564"/>
    </row>
    <row r="262" spans="1:7" ht="15.75" x14ac:dyDescent="0.25">
      <c r="A262" s="544"/>
      <c r="B262" s="228"/>
      <c r="C262" s="366"/>
      <c r="D262" s="366"/>
      <c r="E262" s="366"/>
      <c r="F262" s="366">
        <v>612000</v>
      </c>
      <c r="G262" s="441" t="s">
        <v>786</v>
      </c>
    </row>
    <row r="263" spans="1:7" ht="30" x14ac:dyDescent="0.25">
      <c r="A263" s="544"/>
      <c r="B263" s="228"/>
      <c r="C263" s="366"/>
      <c r="D263" s="366"/>
      <c r="E263" s="366"/>
      <c r="F263" s="366">
        <v>845757</v>
      </c>
      <c r="G263" s="564" t="s">
        <v>737</v>
      </c>
    </row>
    <row r="264" spans="1:7" ht="30" x14ac:dyDescent="0.25">
      <c r="A264" s="544"/>
      <c r="B264" s="401" t="s">
        <v>271</v>
      </c>
      <c r="C264" s="367">
        <v>0</v>
      </c>
      <c r="D264" s="367">
        <v>0</v>
      </c>
      <c r="E264" s="367">
        <v>0</v>
      </c>
      <c r="F264" s="367">
        <v>942914</v>
      </c>
      <c r="G264" s="564"/>
    </row>
    <row r="265" spans="1:7" ht="30" x14ac:dyDescent="0.25">
      <c r="A265" s="544"/>
      <c r="B265" s="228"/>
      <c r="C265" s="366"/>
      <c r="D265" s="366"/>
      <c r="E265" s="366"/>
      <c r="F265" s="366">
        <v>442914</v>
      </c>
      <c r="G265" s="564" t="s">
        <v>737</v>
      </c>
    </row>
    <row r="266" spans="1:7" ht="15.75" x14ac:dyDescent="0.25">
      <c r="A266" s="544"/>
      <c r="B266" s="228"/>
      <c r="C266" s="366"/>
      <c r="D266" s="366"/>
      <c r="E266" s="366"/>
      <c r="F266" s="366">
        <v>500000</v>
      </c>
      <c r="G266" s="564" t="s">
        <v>786</v>
      </c>
    </row>
    <row r="267" spans="1:7" ht="30" x14ac:dyDescent="0.25">
      <c r="A267" s="544"/>
      <c r="B267" s="401" t="s">
        <v>868</v>
      </c>
      <c r="C267" s="366">
        <v>0</v>
      </c>
      <c r="D267" s="366">
        <v>0</v>
      </c>
      <c r="E267" s="366">
        <v>0</v>
      </c>
      <c r="F267" s="366">
        <v>418632</v>
      </c>
      <c r="G267" s="564"/>
    </row>
    <row r="268" spans="1:7" ht="30" x14ac:dyDescent="0.25">
      <c r="A268" s="544"/>
      <c r="B268" s="401"/>
      <c r="C268" s="366"/>
      <c r="D268" s="366"/>
      <c r="E268" s="366"/>
      <c r="F268" s="366">
        <v>418632</v>
      </c>
      <c r="G268" s="564" t="s">
        <v>737</v>
      </c>
    </row>
    <row r="269" spans="1:7" ht="61.5" customHeight="1" x14ac:dyDescent="0.25">
      <c r="A269" s="544"/>
      <c r="B269" s="401" t="s">
        <v>869</v>
      </c>
      <c r="C269" s="367">
        <v>0</v>
      </c>
      <c r="D269" s="367">
        <v>0</v>
      </c>
      <c r="E269" s="367">
        <v>0</v>
      </c>
      <c r="F269" s="367">
        <v>361224</v>
      </c>
      <c r="G269" s="564"/>
    </row>
    <row r="270" spans="1:7" ht="30" x14ac:dyDescent="0.25">
      <c r="A270" s="544"/>
      <c r="B270" s="228"/>
      <c r="C270" s="366"/>
      <c r="D270" s="366"/>
      <c r="E270" s="366"/>
      <c r="F270" s="366">
        <v>361224</v>
      </c>
      <c r="G270" s="441" t="s">
        <v>762</v>
      </c>
    </row>
    <row r="271" spans="1:7" ht="60" x14ac:dyDescent="0.25">
      <c r="A271" s="544"/>
      <c r="B271" s="401" t="s">
        <v>870</v>
      </c>
      <c r="C271" s="367">
        <v>0</v>
      </c>
      <c r="D271" s="367">
        <v>0</v>
      </c>
      <c r="E271" s="367">
        <v>0</v>
      </c>
      <c r="F271" s="367">
        <v>120056</v>
      </c>
      <c r="G271" s="564"/>
    </row>
    <row r="272" spans="1:7" ht="30" x14ac:dyDescent="0.25">
      <c r="A272" s="544"/>
      <c r="B272" s="228"/>
      <c r="C272" s="366"/>
      <c r="D272" s="366"/>
      <c r="E272" s="366"/>
      <c r="F272" s="366">
        <v>120056</v>
      </c>
      <c r="G272" s="441" t="s">
        <v>762</v>
      </c>
    </row>
    <row r="273" spans="1:7" ht="15.75" x14ac:dyDescent="0.25">
      <c r="A273" s="544"/>
      <c r="B273" s="587" t="s">
        <v>41</v>
      </c>
      <c r="C273" s="370">
        <v>-165898051</v>
      </c>
      <c r="D273" s="370">
        <v>11026200</v>
      </c>
      <c r="E273" s="370">
        <v>410654583</v>
      </c>
      <c r="F273" s="370">
        <v>410654583</v>
      </c>
      <c r="G273" s="340"/>
    </row>
    <row r="274" spans="1:7" ht="15" x14ac:dyDescent="0.2">
      <c r="A274" s="588"/>
      <c r="B274" s="589"/>
      <c r="C274" s="549"/>
      <c r="D274" s="549"/>
      <c r="E274" s="542"/>
      <c r="F274" s="542"/>
      <c r="G274" s="605"/>
    </row>
    <row r="275" spans="1:7" x14ac:dyDescent="0.2">
      <c r="E275" s="393"/>
      <c r="F275" s="393"/>
    </row>
    <row r="276" spans="1:7" ht="15.75" hidden="1" x14ac:dyDescent="0.25">
      <c r="B276" s="587" t="s">
        <v>183</v>
      </c>
      <c r="C276" s="394"/>
      <c r="D276" s="394"/>
      <c r="E276" s="394"/>
      <c r="F276" s="394"/>
      <c r="G276" s="591"/>
    </row>
    <row r="277" spans="1:7" ht="15.75" hidden="1" x14ac:dyDescent="0.25">
      <c r="B277" s="587" t="s">
        <v>184</v>
      </c>
      <c r="C277" s="394">
        <v>0</v>
      </c>
      <c r="D277" s="394">
        <v>11026200</v>
      </c>
      <c r="E277" s="394">
        <f>683153650+455550444-5681796</f>
        <v>1133022298</v>
      </c>
      <c r="F277" s="394">
        <v>0</v>
      </c>
      <c r="G277" s="591"/>
    </row>
    <row r="278" spans="1:7" ht="15.75" hidden="1" x14ac:dyDescent="0.25">
      <c r="B278" s="587" t="s">
        <v>185</v>
      </c>
      <c r="C278" s="394">
        <v>0</v>
      </c>
      <c r="D278" s="394">
        <v>0</v>
      </c>
      <c r="E278" s="394">
        <v>15771829</v>
      </c>
      <c r="F278" s="394">
        <v>17819148</v>
      </c>
      <c r="G278" s="591"/>
    </row>
    <row r="279" spans="1:7" ht="15.75" hidden="1" x14ac:dyDescent="0.25">
      <c r="B279" s="587" t="s">
        <v>186</v>
      </c>
      <c r="C279" s="394">
        <f>-468600-53368796</f>
        <v>-53837396</v>
      </c>
      <c r="D279" s="394">
        <v>0</v>
      </c>
      <c r="E279" s="394">
        <f>178988366+32422179</f>
        <v>211410545</v>
      </c>
      <c r="F279" s="394">
        <f>2423754+63086786-30300000+905280</f>
        <v>36115820</v>
      </c>
      <c r="G279" s="591"/>
    </row>
    <row r="280" spans="1:7" ht="15.75" hidden="1" x14ac:dyDescent="0.25">
      <c r="B280" s="587" t="s">
        <v>187</v>
      </c>
      <c r="C280" s="394">
        <v>6049800</v>
      </c>
      <c r="D280" s="394">
        <v>0</v>
      </c>
      <c r="E280" s="394">
        <v>281321932</v>
      </c>
      <c r="F280" s="394">
        <v>35800000</v>
      </c>
      <c r="G280" s="591"/>
    </row>
    <row r="281" spans="1:7" ht="15.75" hidden="1" x14ac:dyDescent="0.25">
      <c r="B281" s="587" t="s">
        <v>188</v>
      </c>
      <c r="C281" s="394">
        <v>26035200</v>
      </c>
      <c r="D281" s="394">
        <v>0</v>
      </c>
      <c r="E281" s="394">
        <v>1374428</v>
      </c>
      <c r="F281" s="394">
        <v>13443331</v>
      </c>
      <c r="G281" s="591"/>
    </row>
    <row r="282" spans="1:7" ht="15.75" hidden="1" x14ac:dyDescent="0.25">
      <c r="B282" s="587" t="s">
        <v>189</v>
      </c>
      <c r="C282" s="394"/>
      <c r="D282" s="394"/>
      <c r="E282" s="394">
        <v>4694000</v>
      </c>
      <c r="F282" s="394"/>
      <c r="G282" s="591"/>
    </row>
    <row r="283" spans="1:7" ht="15.75" hidden="1" x14ac:dyDescent="0.25">
      <c r="B283" s="587" t="s">
        <v>190</v>
      </c>
      <c r="C283" s="394">
        <v>-144145655</v>
      </c>
      <c r="D283" s="394">
        <v>0</v>
      </c>
      <c r="E283" s="394">
        <v>58609115</v>
      </c>
      <c r="F283" s="394">
        <v>68052888</v>
      </c>
      <c r="G283" s="591"/>
    </row>
    <row r="284" spans="1:7" ht="15.75" hidden="1" x14ac:dyDescent="0.25">
      <c r="B284" s="592" t="s">
        <v>191</v>
      </c>
      <c r="C284" s="394">
        <f>C277+C278+C279+C280+C281+C282+C283+C276</f>
        <v>-165898051</v>
      </c>
      <c r="D284" s="394">
        <f t="shared" ref="D284:F284" si="0">D277+D278+D279+D280+D281+D282+D283+D276</f>
        <v>11026200</v>
      </c>
      <c r="E284" s="394">
        <f t="shared" si="0"/>
        <v>1706204147</v>
      </c>
      <c r="F284" s="394">
        <f t="shared" si="0"/>
        <v>171231187</v>
      </c>
      <c r="G284" s="591"/>
    </row>
    <row r="285" spans="1:7" ht="15.75" hidden="1" x14ac:dyDescent="0.25">
      <c r="B285" s="592"/>
      <c r="C285" s="394"/>
      <c r="D285" s="394"/>
      <c r="E285" s="394"/>
      <c r="F285" s="394"/>
      <c r="G285" s="591"/>
    </row>
    <row r="286" spans="1:7" ht="15.75" hidden="1" x14ac:dyDescent="0.25">
      <c r="B286" s="592" t="s">
        <v>192</v>
      </c>
      <c r="C286" s="394">
        <f>C273-C284</f>
        <v>0</v>
      </c>
      <c r="D286" s="394">
        <f t="shared" ref="D286:F286" si="1">D273-D284</f>
        <v>0</v>
      </c>
      <c r="E286" s="394">
        <f>E273-E284</f>
        <v>-1295549564</v>
      </c>
      <c r="F286" s="394">
        <f t="shared" si="1"/>
        <v>239423396</v>
      </c>
      <c r="G286" s="591"/>
    </row>
    <row r="287" spans="1:7" x14ac:dyDescent="0.2">
      <c r="C287" s="393"/>
      <c r="D287" s="393"/>
      <c r="E287" s="393"/>
      <c r="F287" s="393"/>
    </row>
    <row r="288" spans="1:7" x14ac:dyDescent="0.2">
      <c r="C288" s="393"/>
      <c r="D288" s="393"/>
      <c r="E288" s="393"/>
      <c r="F288" s="393"/>
    </row>
    <row r="289" spans="3:6" x14ac:dyDescent="0.2">
      <c r="C289" s="393"/>
      <c r="D289" s="393"/>
      <c r="E289" s="393"/>
      <c r="F289" s="393"/>
    </row>
    <row r="290" spans="3:6" x14ac:dyDescent="0.2">
      <c r="C290" s="393"/>
      <c r="D290" s="393"/>
      <c r="E290" s="393"/>
      <c r="F290" s="393"/>
    </row>
    <row r="291" spans="3:6" x14ac:dyDescent="0.2">
      <c r="C291" s="393"/>
      <c r="D291" s="393"/>
      <c r="E291" s="393"/>
      <c r="F291" s="393"/>
    </row>
  </sheetData>
  <mergeCells count="8">
    <mergeCell ref="G6:G8"/>
    <mergeCell ref="A4:G4"/>
    <mergeCell ref="A6:A8"/>
    <mergeCell ref="B6:B8"/>
    <mergeCell ref="C6:C8"/>
    <mergeCell ref="D6:D8"/>
    <mergeCell ref="E6:E8"/>
    <mergeCell ref="F6:F8"/>
  </mergeCells>
  <printOptions horizontalCentered="1"/>
  <pageMargins left="0.27559055118110237" right="0.23622047244094491" top="0.59055118110236227" bottom="0.31496062992125984" header="0.27559055118110237" footer="0.27559055118110237"/>
  <pageSetup paperSize="9" scale="87" fitToHeight="0" orientation="landscape" r:id="rId1"/>
  <headerFooter differentFirst="1" alignWithMargins="0">
    <oddHeader>&amp;C&amp;P</oddHeader>
  </headerFooter>
  <rowBreaks count="5" manualBreakCount="5">
    <brk id="193" max="6" man="1"/>
    <brk id="209" max="6" man="1"/>
    <brk id="224" max="6" man="1"/>
    <brk id="239" max="6" man="1"/>
    <brk id="25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786"/>
  <sheetViews>
    <sheetView view="pageBreakPreview" zoomScale="80" zoomScaleNormal="80" zoomScaleSheetLayoutView="80" workbookViewId="0">
      <pane xSplit="1" ySplit="8" topLeftCell="B245" activePane="bottomRight" state="frozen"/>
      <selection pane="topRight" activeCell="B1" sqref="B1"/>
      <selection pane="bottomLeft" activeCell="A8" sqref="A8"/>
      <selection pane="bottomRight" activeCell="H787" sqref="H787"/>
    </sheetView>
  </sheetViews>
  <sheetFormatPr defaultColWidth="9.140625" defaultRowHeight="14.25" x14ac:dyDescent="0.2"/>
  <cols>
    <col min="1" max="1" width="6.7109375" style="5" customWidth="1"/>
    <col min="2" max="2" width="28.7109375" style="6" customWidth="1"/>
    <col min="3" max="3" width="16.85546875" style="7" customWidth="1"/>
    <col min="4" max="4" width="15.42578125" style="7" customWidth="1"/>
    <col min="5" max="6" width="16.28515625" style="7" customWidth="1"/>
    <col min="7" max="8" width="16.28515625" style="86" customWidth="1"/>
    <col min="9" max="9" width="20.85546875" style="86" customWidth="1"/>
    <col min="10" max="12" width="16.28515625" style="7" customWidth="1"/>
    <col min="13" max="13" width="65.5703125" style="7" customWidth="1"/>
    <col min="14" max="14" width="65.7109375" style="46" customWidth="1"/>
    <col min="15" max="15" width="15.140625" style="9" customWidth="1"/>
    <col min="16" max="16" width="13.42578125" style="7" customWidth="1"/>
    <col min="17" max="16384" width="9.140625" style="7"/>
  </cols>
  <sheetData>
    <row r="1" spans="1:15" ht="15.75" x14ac:dyDescent="0.25">
      <c r="N1" s="8" t="s">
        <v>177</v>
      </c>
    </row>
    <row r="2" spans="1:15" ht="12.75" hidden="1" customHeight="1" x14ac:dyDescent="0.25">
      <c r="N2" s="10" t="s">
        <v>178</v>
      </c>
    </row>
    <row r="3" spans="1:15" hidden="1" x14ac:dyDescent="0.2">
      <c r="N3" s="11"/>
    </row>
    <row r="4" spans="1:15" ht="42.75" hidden="1" customHeight="1" x14ac:dyDescent="0.2">
      <c r="A4" s="618" t="s">
        <v>206</v>
      </c>
      <c r="B4" s="618"/>
      <c r="C4" s="618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</row>
    <row r="5" spans="1:15" ht="15" hidden="1" x14ac:dyDescent="0.2">
      <c r="B5" s="12"/>
      <c r="N5" s="13" t="s">
        <v>179</v>
      </c>
    </row>
    <row r="6" spans="1:15" ht="42" hidden="1" customHeight="1" x14ac:dyDescent="0.2">
      <c r="A6" s="619" t="s">
        <v>0</v>
      </c>
      <c r="B6" s="620" t="s">
        <v>128</v>
      </c>
      <c r="C6" s="620" t="s">
        <v>141</v>
      </c>
      <c r="D6" s="620" t="s">
        <v>3</v>
      </c>
      <c r="E6" s="621" t="s">
        <v>205</v>
      </c>
      <c r="F6" s="622"/>
      <c r="G6" s="621" t="s">
        <v>226</v>
      </c>
      <c r="H6" s="622"/>
      <c r="I6" s="621" t="s">
        <v>205</v>
      </c>
      <c r="J6" s="622"/>
      <c r="K6" s="621" t="s">
        <v>226</v>
      </c>
      <c r="L6" s="622"/>
      <c r="M6" s="623" t="s">
        <v>228</v>
      </c>
      <c r="N6" s="623" t="s">
        <v>227</v>
      </c>
    </row>
    <row r="7" spans="1:15" ht="32.25" hidden="1" customHeight="1" x14ac:dyDescent="0.2">
      <c r="A7" s="619"/>
      <c r="B7" s="620"/>
      <c r="C7" s="620"/>
      <c r="D7" s="620"/>
      <c r="E7" s="620" t="s">
        <v>127</v>
      </c>
      <c r="F7" s="620" t="s">
        <v>181</v>
      </c>
      <c r="G7" s="624" t="s">
        <v>127</v>
      </c>
      <c r="H7" s="624" t="s">
        <v>181</v>
      </c>
      <c r="I7" s="626" t="s">
        <v>182</v>
      </c>
      <c r="J7" s="627"/>
      <c r="K7" s="626" t="s">
        <v>182</v>
      </c>
      <c r="L7" s="627"/>
      <c r="M7" s="623"/>
      <c r="N7" s="623"/>
    </row>
    <row r="8" spans="1:15" ht="30.75" hidden="1" customHeight="1" x14ac:dyDescent="0.2">
      <c r="A8" s="619"/>
      <c r="B8" s="620"/>
      <c r="C8" s="620"/>
      <c r="D8" s="620"/>
      <c r="E8" s="620"/>
      <c r="F8" s="620"/>
      <c r="G8" s="625"/>
      <c r="H8" s="625"/>
      <c r="I8" s="230" t="s">
        <v>196</v>
      </c>
      <c r="J8" s="237" t="s">
        <v>197</v>
      </c>
      <c r="K8" s="237" t="s">
        <v>196</v>
      </c>
      <c r="L8" s="237" t="s">
        <v>197</v>
      </c>
      <c r="M8" s="623"/>
      <c r="N8" s="623"/>
    </row>
    <row r="9" spans="1:15" ht="57" hidden="1" x14ac:dyDescent="0.25">
      <c r="A9" s="62" t="s">
        <v>142</v>
      </c>
      <c r="B9" s="197" t="s">
        <v>1</v>
      </c>
      <c r="C9" s="14">
        <f>C10+C13+C34</f>
        <v>0</v>
      </c>
      <c r="D9" s="14">
        <f t="shared" ref="D9:L9" si="0">D10+D13+D34</f>
        <v>0</v>
      </c>
      <c r="E9" s="14">
        <f t="shared" si="0"/>
        <v>231930717.59</v>
      </c>
      <c r="F9" s="14">
        <f t="shared" si="0"/>
        <v>4199416</v>
      </c>
      <c r="G9" s="14">
        <f t="shared" si="0"/>
        <v>0</v>
      </c>
      <c r="H9" s="14">
        <f t="shared" si="0"/>
        <v>29994136</v>
      </c>
      <c r="I9" s="14">
        <f t="shared" si="0"/>
        <v>52659431</v>
      </c>
      <c r="J9" s="14">
        <f t="shared" si="0"/>
        <v>53254016</v>
      </c>
      <c r="K9" s="14">
        <f t="shared" si="0"/>
        <v>52659431</v>
      </c>
      <c r="L9" s="14">
        <f t="shared" si="0"/>
        <v>53254016</v>
      </c>
      <c r="M9" s="132"/>
      <c r="N9" s="159"/>
      <c r="O9" s="53"/>
    </row>
    <row r="10" spans="1:15" ht="85.5" hidden="1" x14ac:dyDescent="0.25">
      <c r="A10" s="62" t="s">
        <v>143</v>
      </c>
      <c r="B10" s="63" t="s">
        <v>229</v>
      </c>
      <c r="C10" s="14">
        <f t="shared" ref="C10:L11" si="1">C11</f>
        <v>0</v>
      </c>
      <c r="D10" s="14">
        <f t="shared" si="1"/>
        <v>0</v>
      </c>
      <c r="E10" s="14">
        <f t="shared" si="1"/>
        <v>0</v>
      </c>
      <c r="F10" s="14">
        <f t="shared" si="1"/>
        <v>0</v>
      </c>
      <c r="G10" s="87">
        <f t="shared" si="1"/>
        <v>0</v>
      </c>
      <c r="H10" s="87">
        <f t="shared" si="1"/>
        <v>0</v>
      </c>
      <c r="I10" s="87">
        <f t="shared" si="1"/>
        <v>0</v>
      </c>
      <c r="J10" s="14">
        <f t="shared" si="1"/>
        <v>0</v>
      </c>
      <c r="K10" s="14">
        <f t="shared" si="1"/>
        <v>0</v>
      </c>
      <c r="L10" s="14">
        <f t="shared" si="1"/>
        <v>0</v>
      </c>
      <c r="M10" s="132"/>
      <c r="N10" s="160"/>
      <c r="O10" s="53"/>
    </row>
    <row r="11" spans="1:15" ht="30" hidden="1" x14ac:dyDescent="0.25">
      <c r="A11" s="62"/>
      <c r="B11" s="65" t="s">
        <v>57</v>
      </c>
      <c r="C11" s="15">
        <f>C12</f>
        <v>0</v>
      </c>
      <c r="D11" s="15">
        <f t="shared" si="1"/>
        <v>0</v>
      </c>
      <c r="E11" s="15">
        <f t="shared" si="1"/>
        <v>0</v>
      </c>
      <c r="F11" s="15">
        <f t="shared" si="1"/>
        <v>0</v>
      </c>
      <c r="G11" s="88">
        <f t="shared" si="1"/>
        <v>0</v>
      </c>
      <c r="H11" s="88">
        <f t="shared" si="1"/>
        <v>0</v>
      </c>
      <c r="I11" s="88">
        <f t="shared" si="1"/>
        <v>0</v>
      </c>
      <c r="J11" s="15">
        <f t="shared" si="1"/>
        <v>0</v>
      </c>
      <c r="K11" s="15">
        <f t="shared" si="1"/>
        <v>0</v>
      </c>
      <c r="L11" s="15">
        <f t="shared" si="1"/>
        <v>0</v>
      </c>
      <c r="M11" s="235"/>
      <c r="N11" s="160"/>
      <c r="O11" s="53"/>
    </row>
    <row r="12" spans="1:15" ht="15.75" hidden="1" x14ac:dyDescent="0.25">
      <c r="A12" s="62"/>
      <c r="B12" s="57"/>
      <c r="C12" s="18"/>
      <c r="D12" s="18"/>
      <c r="E12" s="19"/>
      <c r="F12" s="19"/>
      <c r="G12" s="92"/>
      <c r="H12" s="92"/>
      <c r="I12" s="92"/>
      <c r="J12" s="19"/>
      <c r="K12" s="19"/>
      <c r="L12" s="19"/>
      <c r="M12" s="161"/>
      <c r="N12" s="160"/>
      <c r="O12" s="53"/>
    </row>
    <row r="13" spans="1:15" ht="71.25" hidden="1" x14ac:dyDescent="0.25">
      <c r="A13" s="62" t="s">
        <v>144</v>
      </c>
      <c r="B13" s="198" t="s">
        <v>42</v>
      </c>
      <c r="C13" s="16">
        <f t="shared" ref="C13:L13" si="2">C14</f>
        <v>0</v>
      </c>
      <c r="D13" s="16">
        <f t="shared" si="2"/>
        <v>0</v>
      </c>
      <c r="E13" s="16">
        <f t="shared" si="2"/>
        <v>231930717.59</v>
      </c>
      <c r="F13" s="16">
        <f t="shared" si="2"/>
        <v>3294136</v>
      </c>
      <c r="G13" s="90">
        <f t="shared" si="2"/>
        <v>0</v>
      </c>
      <c r="H13" s="90">
        <f t="shared" si="2"/>
        <v>29994136</v>
      </c>
      <c r="I13" s="90">
        <f t="shared" si="2"/>
        <v>52040711</v>
      </c>
      <c r="J13" s="16">
        <f t="shared" si="2"/>
        <v>52635296</v>
      </c>
      <c r="K13" s="16">
        <f t="shared" si="2"/>
        <v>52040711</v>
      </c>
      <c r="L13" s="16">
        <f t="shared" si="2"/>
        <v>52635296</v>
      </c>
      <c r="M13" s="133"/>
      <c r="N13" s="162"/>
      <c r="O13" s="53"/>
    </row>
    <row r="14" spans="1:15" ht="45" hidden="1" x14ac:dyDescent="0.25">
      <c r="A14" s="62"/>
      <c r="B14" s="65" t="s">
        <v>40</v>
      </c>
      <c r="C14" s="17">
        <f t="shared" ref="C14:L14" si="3">SUM(C15:C33)</f>
        <v>0</v>
      </c>
      <c r="D14" s="17">
        <f t="shared" si="3"/>
        <v>0</v>
      </c>
      <c r="E14" s="17">
        <f t="shared" si="3"/>
        <v>231930717.59</v>
      </c>
      <c r="F14" s="17">
        <f t="shared" si="3"/>
        <v>3294136</v>
      </c>
      <c r="G14" s="17">
        <f t="shared" si="3"/>
        <v>0</v>
      </c>
      <c r="H14" s="17">
        <f t="shared" si="3"/>
        <v>29994136</v>
      </c>
      <c r="I14" s="17">
        <f t="shared" si="3"/>
        <v>52040711</v>
      </c>
      <c r="J14" s="17">
        <f t="shared" si="3"/>
        <v>52635296</v>
      </c>
      <c r="K14" s="17">
        <f t="shared" si="3"/>
        <v>52040711</v>
      </c>
      <c r="L14" s="17">
        <f t="shared" si="3"/>
        <v>52635296</v>
      </c>
      <c r="M14" s="134"/>
      <c r="N14" s="162"/>
      <c r="O14" s="53"/>
    </row>
    <row r="15" spans="1:15" ht="47.25" hidden="1" x14ac:dyDescent="0.25">
      <c r="A15" s="62"/>
      <c r="B15" s="65"/>
      <c r="C15" s="18"/>
      <c r="D15" s="18"/>
      <c r="E15" s="19">
        <v>45023700</v>
      </c>
      <c r="F15" s="19"/>
      <c r="G15" s="92"/>
      <c r="H15" s="92"/>
      <c r="I15" s="92"/>
      <c r="J15" s="19"/>
      <c r="K15" s="19"/>
      <c r="L15" s="19"/>
      <c r="M15" s="76" t="s">
        <v>512</v>
      </c>
      <c r="N15" s="76" t="s">
        <v>513</v>
      </c>
      <c r="O15" s="53"/>
    </row>
    <row r="16" spans="1:15" ht="31.5" hidden="1" x14ac:dyDescent="0.25">
      <c r="A16" s="62"/>
      <c r="B16" s="65"/>
      <c r="C16" s="18"/>
      <c r="D16" s="18"/>
      <c r="E16" s="19">
        <v>23467440</v>
      </c>
      <c r="F16" s="19"/>
      <c r="G16" s="92"/>
      <c r="H16" s="92"/>
      <c r="I16" s="92"/>
      <c r="J16" s="19"/>
      <c r="K16" s="19"/>
      <c r="L16" s="19"/>
      <c r="M16" s="76" t="s">
        <v>514</v>
      </c>
      <c r="N16" s="76" t="s">
        <v>513</v>
      </c>
      <c r="O16" s="53"/>
    </row>
    <row r="17" spans="1:15" ht="47.25" hidden="1" x14ac:dyDescent="0.25">
      <c r="A17" s="62"/>
      <c r="B17" s="65"/>
      <c r="C17" s="17"/>
      <c r="D17" s="17"/>
      <c r="E17" s="19">
        <v>87875956</v>
      </c>
      <c r="F17" s="19"/>
      <c r="G17" s="92"/>
      <c r="H17" s="92"/>
      <c r="I17" s="92"/>
      <c r="J17" s="19"/>
      <c r="K17" s="19"/>
      <c r="L17" s="19"/>
      <c r="M17" s="76" t="s">
        <v>515</v>
      </c>
      <c r="N17" s="76" t="s">
        <v>513</v>
      </c>
      <c r="O17" s="53"/>
    </row>
    <row r="18" spans="1:15" ht="78.75" hidden="1" x14ac:dyDescent="0.25">
      <c r="A18" s="62"/>
      <c r="B18" s="65"/>
      <c r="C18" s="17"/>
      <c r="D18" s="17"/>
      <c r="E18" s="19">
        <v>75563621.590000004</v>
      </c>
      <c r="F18" s="19"/>
      <c r="G18" s="92"/>
      <c r="H18" s="92"/>
      <c r="I18" s="92"/>
      <c r="J18" s="19"/>
      <c r="K18" s="19"/>
      <c r="L18" s="19"/>
      <c r="M18" s="76" t="s">
        <v>516</v>
      </c>
      <c r="N18" s="76" t="s">
        <v>517</v>
      </c>
      <c r="O18" s="53"/>
    </row>
    <row r="19" spans="1:15" ht="31.5" x14ac:dyDescent="0.25">
      <c r="A19" s="62"/>
      <c r="B19" s="65"/>
      <c r="C19" s="17"/>
      <c r="D19" s="17"/>
      <c r="E19" s="19"/>
      <c r="F19" s="19">
        <v>3294136</v>
      </c>
      <c r="G19" s="92"/>
      <c r="H19" s="92">
        <v>3294136</v>
      </c>
      <c r="I19" s="92"/>
      <c r="J19" s="19"/>
      <c r="K19" s="19"/>
      <c r="L19" s="19"/>
      <c r="M19" s="259" t="s">
        <v>518</v>
      </c>
      <c r="N19" s="259" t="s">
        <v>518</v>
      </c>
      <c r="O19" s="53"/>
    </row>
    <row r="20" spans="1:15" ht="31.5" hidden="1" x14ac:dyDescent="0.25">
      <c r="A20" s="62"/>
      <c r="B20" s="65"/>
      <c r="C20" s="17"/>
      <c r="D20" s="17"/>
      <c r="E20" s="19"/>
      <c r="F20" s="19"/>
      <c r="G20" s="92"/>
      <c r="H20" s="92">
        <v>26700000</v>
      </c>
      <c r="I20" s="92"/>
      <c r="J20" s="19"/>
      <c r="K20" s="19"/>
      <c r="L20" s="19"/>
      <c r="M20" s="76" t="s">
        <v>519</v>
      </c>
      <c r="N20" s="76" t="s">
        <v>519</v>
      </c>
      <c r="O20" s="53"/>
    </row>
    <row r="21" spans="1:15" ht="63" hidden="1" x14ac:dyDescent="0.25">
      <c r="A21" s="62"/>
      <c r="B21" s="65"/>
      <c r="C21" s="17"/>
      <c r="D21" s="17"/>
      <c r="E21" s="19"/>
      <c r="F21" s="19"/>
      <c r="G21" s="92"/>
      <c r="H21" s="92"/>
      <c r="I21" s="92">
        <v>4593700</v>
      </c>
      <c r="J21" s="19">
        <v>4593700</v>
      </c>
      <c r="K21" s="19">
        <v>4593700</v>
      </c>
      <c r="L21" s="19">
        <v>4593700</v>
      </c>
      <c r="M21" s="76" t="s">
        <v>520</v>
      </c>
      <c r="N21" s="76" t="s">
        <v>520</v>
      </c>
      <c r="O21" s="53"/>
    </row>
    <row r="22" spans="1:15" ht="47.25" hidden="1" x14ac:dyDescent="0.25">
      <c r="A22" s="62"/>
      <c r="B22" s="65"/>
      <c r="C22" s="17"/>
      <c r="D22" s="17"/>
      <c r="E22" s="19"/>
      <c r="F22" s="19"/>
      <c r="G22" s="92"/>
      <c r="H22" s="92"/>
      <c r="I22" s="92">
        <v>8981342</v>
      </c>
      <c r="J22" s="19">
        <v>8981342</v>
      </c>
      <c r="K22" s="19">
        <v>8981342</v>
      </c>
      <c r="L22" s="19">
        <v>8981342</v>
      </c>
      <c r="M22" s="76" t="s">
        <v>521</v>
      </c>
      <c r="N22" s="76" t="s">
        <v>521</v>
      </c>
      <c r="O22" s="53"/>
    </row>
    <row r="23" spans="1:15" ht="47.25" hidden="1" x14ac:dyDescent="0.25">
      <c r="A23" s="62"/>
      <c r="B23" s="65"/>
      <c r="C23" s="17"/>
      <c r="D23" s="17"/>
      <c r="E23" s="19"/>
      <c r="F23" s="19"/>
      <c r="G23" s="92"/>
      <c r="H23" s="92"/>
      <c r="I23" s="92">
        <v>370180</v>
      </c>
      <c r="J23" s="19">
        <v>370180</v>
      </c>
      <c r="K23" s="19">
        <v>370180</v>
      </c>
      <c r="L23" s="19">
        <v>370180</v>
      </c>
      <c r="M23" s="76" t="s">
        <v>522</v>
      </c>
      <c r="N23" s="76" t="s">
        <v>522</v>
      </c>
      <c r="O23" s="53" t="s">
        <v>525</v>
      </c>
    </row>
    <row r="24" spans="1:15" ht="47.25" hidden="1" x14ac:dyDescent="0.25">
      <c r="A24" s="62"/>
      <c r="B24" s="65"/>
      <c r="C24" s="17"/>
      <c r="D24" s="17"/>
      <c r="E24" s="19"/>
      <c r="F24" s="19"/>
      <c r="G24" s="92"/>
      <c r="H24" s="92"/>
      <c r="I24" s="92"/>
      <c r="J24" s="19">
        <v>594585</v>
      </c>
      <c r="K24" s="19"/>
      <c r="L24" s="19">
        <v>594585</v>
      </c>
      <c r="M24" s="76" t="s">
        <v>523</v>
      </c>
      <c r="N24" s="76" t="s">
        <v>523</v>
      </c>
      <c r="O24" s="53">
        <v>118</v>
      </c>
    </row>
    <row r="25" spans="1:15" ht="63" hidden="1" x14ac:dyDescent="0.25">
      <c r="A25" s="62"/>
      <c r="B25" s="65"/>
      <c r="C25" s="17"/>
      <c r="D25" s="17"/>
      <c r="E25" s="19"/>
      <c r="F25" s="19"/>
      <c r="G25" s="92"/>
      <c r="H25" s="92"/>
      <c r="I25" s="92">
        <v>11201879</v>
      </c>
      <c r="J25" s="19">
        <v>11201879</v>
      </c>
      <c r="K25" s="19">
        <v>11201879</v>
      </c>
      <c r="L25" s="19">
        <v>11201879</v>
      </c>
      <c r="M25" s="76" t="s">
        <v>524</v>
      </c>
      <c r="N25" s="162" t="s">
        <v>524</v>
      </c>
      <c r="O25" s="53" t="s">
        <v>526</v>
      </c>
    </row>
    <row r="26" spans="1:15" ht="47.25" hidden="1" x14ac:dyDescent="0.25">
      <c r="A26" s="62"/>
      <c r="B26" s="65"/>
      <c r="C26" s="17"/>
      <c r="D26" s="17"/>
      <c r="E26" s="19"/>
      <c r="F26" s="19"/>
      <c r="G26" s="92"/>
      <c r="H26" s="92"/>
      <c r="I26" s="92">
        <v>350000</v>
      </c>
      <c r="J26" s="19">
        <v>350000</v>
      </c>
      <c r="K26" s="19">
        <v>350000</v>
      </c>
      <c r="L26" s="19">
        <v>350000</v>
      </c>
      <c r="M26" s="76" t="s">
        <v>527</v>
      </c>
      <c r="N26" s="162" t="s">
        <v>527</v>
      </c>
      <c r="O26" s="53"/>
    </row>
    <row r="27" spans="1:15" ht="31.5" hidden="1" x14ac:dyDescent="0.25">
      <c r="A27" s="62"/>
      <c r="B27" s="65"/>
      <c r="C27" s="17"/>
      <c r="D27" s="17"/>
      <c r="E27" s="19"/>
      <c r="F27" s="19"/>
      <c r="G27" s="92"/>
      <c r="H27" s="92"/>
      <c r="I27" s="92">
        <v>20000</v>
      </c>
      <c r="J27" s="19">
        <v>20000</v>
      </c>
      <c r="K27" s="19">
        <v>20000</v>
      </c>
      <c r="L27" s="19">
        <v>20000</v>
      </c>
      <c r="M27" s="76" t="s">
        <v>528</v>
      </c>
      <c r="N27" s="162" t="s">
        <v>528</v>
      </c>
      <c r="O27" s="53"/>
    </row>
    <row r="28" spans="1:15" ht="63" hidden="1" x14ac:dyDescent="0.25">
      <c r="A28" s="62"/>
      <c r="B28" s="65"/>
      <c r="C28" s="17"/>
      <c r="D28" s="17"/>
      <c r="E28" s="19"/>
      <c r="F28" s="19"/>
      <c r="G28" s="92"/>
      <c r="H28" s="92"/>
      <c r="I28" s="92">
        <v>7369724</v>
      </c>
      <c r="J28" s="19">
        <v>7369724</v>
      </c>
      <c r="K28" s="19">
        <v>7369724</v>
      </c>
      <c r="L28" s="19">
        <v>7369724</v>
      </c>
      <c r="M28" s="76" t="s">
        <v>529</v>
      </c>
      <c r="N28" s="162" t="s">
        <v>529</v>
      </c>
      <c r="O28" s="53">
        <v>135</v>
      </c>
    </row>
    <row r="29" spans="1:15" ht="110.25" hidden="1" x14ac:dyDescent="0.25">
      <c r="A29" s="62"/>
      <c r="B29" s="65"/>
      <c r="C29" s="17"/>
      <c r="D29" s="17"/>
      <c r="E29" s="19"/>
      <c r="F29" s="19"/>
      <c r="G29" s="92"/>
      <c r="H29" s="92"/>
      <c r="I29" s="92">
        <v>17252995</v>
      </c>
      <c r="J29" s="19">
        <v>17252995</v>
      </c>
      <c r="K29" s="19">
        <v>17252995</v>
      </c>
      <c r="L29" s="19">
        <v>17252995</v>
      </c>
      <c r="M29" s="76" t="s">
        <v>530</v>
      </c>
      <c r="N29" s="163" t="s">
        <v>530</v>
      </c>
      <c r="O29" s="53"/>
    </row>
    <row r="30" spans="1:15" ht="63" hidden="1" x14ac:dyDescent="0.25">
      <c r="A30" s="62"/>
      <c r="B30" s="65"/>
      <c r="C30" s="17"/>
      <c r="D30" s="17"/>
      <c r="E30" s="19"/>
      <c r="F30" s="19"/>
      <c r="G30" s="92"/>
      <c r="H30" s="92"/>
      <c r="I30" s="92">
        <v>75000</v>
      </c>
      <c r="J30" s="19">
        <v>75000</v>
      </c>
      <c r="K30" s="19">
        <v>75000</v>
      </c>
      <c r="L30" s="19">
        <v>75000</v>
      </c>
      <c r="M30" s="76" t="s">
        <v>531</v>
      </c>
      <c r="N30" s="163" t="s">
        <v>531</v>
      </c>
      <c r="O30" s="53"/>
    </row>
    <row r="31" spans="1:15" ht="31.5" hidden="1" x14ac:dyDescent="0.25">
      <c r="A31" s="62"/>
      <c r="B31" s="65"/>
      <c r="C31" s="17"/>
      <c r="D31" s="17"/>
      <c r="E31" s="19"/>
      <c r="F31" s="19"/>
      <c r="G31" s="92"/>
      <c r="H31" s="92"/>
      <c r="I31" s="92">
        <v>1724891</v>
      </c>
      <c r="J31" s="19">
        <v>1724891</v>
      </c>
      <c r="K31" s="19">
        <v>1724891</v>
      </c>
      <c r="L31" s="19">
        <v>1724891</v>
      </c>
      <c r="M31" s="76" t="s">
        <v>532</v>
      </c>
      <c r="N31" s="163" t="s">
        <v>532</v>
      </c>
      <c r="O31" s="53"/>
    </row>
    <row r="32" spans="1:15" ht="47.25" hidden="1" x14ac:dyDescent="0.25">
      <c r="A32" s="62"/>
      <c r="B32" s="65"/>
      <c r="C32" s="17"/>
      <c r="D32" s="17"/>
      <c r="E32" s="19"/>
      <c r="F32" s="19"/>
      <c r="G32" s="92"/>
      <c r="H32" s="92"/>
      <c r="I32" s="92">
        <v>45000</v>
      </c>
      <c r="J32" s="19">
        <v>45000</v>
      </c>
      <c r="K32" s="19">
        <v>45000</v>
      </c>
      <c r="L32" s="19">
        <v>45000</v>
      </c>
      <c r="M32" s="76" t="s">
        <v>533</v>
      </c>
      <c r="N32" s="163" t="s">
        <v>533</v>
      </c>
      <c r="O32" s="53"/>
    </row>
    <row r="33" spans="1:15" ht="78.75" hidden="1" x14ac:dyDescent="0.25">
      <c r="A33" s="62"/>
      <c r="B33" s="65"/>
      <c r="C33" s="17"/>
      <c r="D33" s="17"/>
      <c r="E33" s="19"/>
      <c r="F33" s="19"/>
      <c r="G33" s="92"/>
      <c r="H33" s="92"/>
      <c r="I33" s="92">
        <v>56000</v>
      </c>
      <c r="J33" s="19">
        <v>56000</v>
      </c>
      <c r="K33" s="19">
        <v>56000</v>
      </c>
      <c r="L33" s="19">
        <v>56000</v>
      </c>
      <c r="M33" s="76" t="s">
        <v>534</v>
      </c>
      <c r="N33" s="163" t="s">
        <v>534</v>
      </c>
      <c r="O33" s="53"/>
    </row>
    <row r="34" spans="1:15" ht="85.5" hidden="1" x14ac:dyDescent="0.25">
      <c r="A34" s="62" t="s">
        <v>535</v>
      </c>
      <c r="B34" s="63" t="s">
        <v>536</v>
      </c>
      <c r="C34" s="16">
        <f t="shared" ref="C34:E34" si="4">C35</f>
        <v>0</v>
      </c>
      <c r="D34" s="16">
        <f t="shared" si="4"/>
        <v>0</v>
      </c>
      <c r="E34" s="22">
        <f t="shared" si="4"/>
        <v>0</v>
      </c>
      <c r="F34" s="22">
        <f>F35</f>
        <v>905280</v>
      </c>
      <c r="G34" s="95">
        <f t="shared" ref="G34:L34" si="5">G35</f>
        <v>0</v>
      </c>
      <c r="H34" s="95">
        <f t="shared" si="5"/>
        <v>0</v>
      </c>
      <c r="I34" s="95">
        <f t="shared" si="5"/>
        <v>618720</v>
      </c>
      <c r="J34" s="22">
        <f t="shared" si="5"/>
        <v>618720</v>
      </c>
      <c r="K34" s="22">
        <f t="shared" si="5"/>
        <v>618720</v>
      </c>
      <c r="L34" s="22">
        <f t="shared" si="5"/>
        <v>618720</v>
      </c>
      <c r="M34" s="76"/>
      <c r="N34" s="163"/>
      <c r="O34" s="53"/>
    </row>
    <row r="35" spans="1:15" ht="45" hidden="1" x14ac:dyDescent="0.25">
      <c r="A35" s="62"/>
      <c r="B35" s="65" t="s">
        <v>40</v>
      </c>
      <c r="C35" s="17">
        <f>SUM(C36:C37)</f>
        <v>0</v>
      </c>
      <c r="D35" s="17">
        <f t="shared" ref="D35:L35" si="6">SUM(D36:D37)</f>
        <v>0</v>
      </c>
      <c r="E35" s="17">
        <f t="shared" si="6"/>
        <v>0</v>
      </c>
      <c r="F35" s="17">
        <f t="shared" si="6"/>
        <v>905280</v>
      </c>
      <c r="G35" s="17">
        <f t="shared" si="6"/>
        <v>0</v>
      </c>
      <c r="H35" s="17">
        <f t="shared" si="6"/>
        <v>0</v>
      </c>
      <c r="I35" s="17">
        <f t="shared" si="6"/>
        <v>618720</v>
      </c>
      <c r="J35" s="17">
        <f t="shared" si="6"/>
        <v>618720</v>
      </c>
      <c r="K35" s="17">
        <f t="shared" si="6"/>
        <v>618720</v>
      </c>
      <c r="L35" s="17">
        <f t="shared" si="6"/>
        <v>618720</v>
      </c>
      <c r="M35" s="76"/>
      <c r="N35" s="163"/>
      <c r="O35" s="53"/>
    </row>
    <row r="36" spans="1:15" ht="47.25" hidden="1" x14ac:dyDescent="0.25">
      <c r="A36" s="62"/>
      <c r="B36" s="65"/>
      <c r="C36" s="17"/>
      <c r="D36" s="17"/>
      <c r="E36" s="19"/>
      <c r="F36" s="19">
        <f>900000+5280</f>
        <v>905280</v>
      </c>
      <c r="G36" s="92"/>
      <c r="H36" s="92"/>
      <c r="I36" s="92"/>
      <c r="J36" s="19"/>
      <c r="K36" s="19"/>
      <c r="L36" s="19"/>
      <c r="M36" s="76" t="s">
        <v>537</v>
      </c>
      <c r="N36" s="163" t="s">
        <v>537</v>
      </c>
      <c r="O36" s="53"/>
    </row>
    <row r="37" spans="1:15" ht="47.25" hidden="1" x14ac:dyDescent="0.25">
      <c r="A37" s="62"/>
      <c r="B37" s="65"/>
      <c r="C37" s="17"/>
      <c r="D37" s="17"/>
      <c r="E37" s="19"/>
      <c r="F37" s="19"/>
      <c r="G37" s="92"/>
      <c r="H37" s="92"/>
      <c r="I37" s="92">
        <v>618720</v>
      </c>
      <c r="J37" s="19">
        <v>618720</v>
      </c>
      <c r="K37" s="19">
        <v>618720</v>
      </c>
      <c r="L37" s="19">
        <v>618720</v>
      </c>
      <c r="M37" s="76" t="s">
        <v>538</v>
      </c>
      <c r="N37" s="163" t="s">
        <v>538</v>
      </c>
      <c r="O37" s="53"/>
    </row>
    <row r="38" spans="1:15" ht="71.25" hidden="1" x14ac:dyDescent="0.25">
      <c r="A38" s="62" t="s">
        <v>145</v>
      </c>
      <c r="B38" s="63" t="s">
        <v>43</v>
      </c>
      <c r="C38" s="14">
        <f t="shared" ref="C38:L38" si="7">C39+C60+C72+C79+C68+C65+C85</f>
        <v>0</v>
      </c>
      <c r="D38" s="14">
        <f t="shared" si="7"/>
        <v>0</v>
      </c>
      <c r="E38" s="14">
        <f>E39+E60+E72+E79+E68+E65+E85</f>
        <v>631378401.75</v>
      </c>
      <c r="F38" s="14">
        <f t="shared" si="7"/>
        <v>5000</v>
      </c>
      <c r="G38" s="87">
        <f t="shared" si="7"/>
        <v>146973063</v>
      </c>
      <c r="H38" s="87">
        <f t="shared" si="7"/>
        <v>5000</v>
      </c>
      <c r="I38" s="87">
        <f t="shared" si="7"/>
        <v>85407816</v>
      </c>
      <c r="J38" s="14">
        <f t="shared" si="7"/>
        <v>85597562</v>
      </c>
      <c r="K38" s="14">
        <f t="shared" si="7"/>
        <v>85407816</v>
      </c>
      <c r="L38" s="14">
        <f t="shared" si="7"/>
        <v>85597562</v>
      </c>
      <c r="M38" s="132"/>
      <c r="N38" s="126"/>
      <c r="O38" s="53"/>
    </row>
    <row r="39" spans="1:15" ht="57" hidden="1" x14ac:dyDescent="0.25">
      <c r="A39" s="62" t="s">
        <v>146</v>
      </c>
      <c r="B39" s="63" t="s">
        <v>44</v>
      </c>
      <c r="C39" s="14">
        <f>C40</f>
        <v>0</v>
      </c>
      <c r="D39" s="14">
        <f t="shared" ref="D39:L39" si="8">D40</f>
        <v>0</v>
      </c>
      <c r="E39" s="14">
        <f t="shared" si="8"/>
        <v>573122309.75</v>
      </c>
      <c r="F39" s="14">
        <f t="shared" si="8"/>
        <v>0</v>
      </c>
      <c r="G39" s="87">
        <f t="shared" si="8"/>
        <v>88716971</v>
      </c>
      <c r="H39" s="87">
        <f t="shared" si="8"/>
        <v>0</v>
      </c>
      <c r="I39" s="87">
        <f t="shared" si="8"/>
        <v>77949971</v>
      </c>
      <c r="J39" s="14">
        <f t="shared" si="8"/>
        <v>77949971</v>
      </c>
      <c r="K39" s="14">
        <f t="shared" si="8"/>
        <v>77949971</v>
      </c>
      <c r="L39" s="14">
        <f t="shared" si="8"/>
        <v>77949971</v>
      </c>
      <c r="M39" s="132"/>
      <c r="N39" s="56"/>
      <c r="O39" s="53"/>
    </row>
    <row r="40" spans="1:15" ht="30" hidden="1" x14ac:dyDescent="0.25">
      <c r="A40" s="62"/>
      <c r="B40" s="65" t="s">
        <v>45</v>
      </c>
      <c r="C40" s="15">
        <f>SUM(C41:C59)</f>
        <v>0</v>
      </c>
      <c r="D40" s="15">
        <f t="shared" ref="D40:L40" si="9">SUM(D41:D59)</f>
        <v>0</v>
      </c>
      <c r="E40" s="15">
        <f t="shared" si="9"/>
        <v>573122309.75</v>
      </c>
      <c r="F40" s="15">
        <f t="shared" si="9"/>
        <v>0</v>
      </c>
      <c r="G40" s="15">
        <f t="shared" si="9"/>
        <v>88716971</v>
      </c>
      <c r="H40" s="15">
        <f t="shared" si="9"/>
        <v>0</v>
      </c>
      <c r="I40" s="15">
        <f t="shared" si="9"/>
        <v>77949971</v>
      </c>
      <c r="J40" s="15">
        <f t="shared" si="9"/>
        <v>77949971</v>
      </c>
      <c r="K40" s="15">
        <f t="shared" si="9"/>
        <v>77949971</v>
      </c>
      <c r="L40" s="15">
        <f t="shared" si="9"/>
        <v>77949971</v>
      </c>
      <c r="M40" s="235"/>
      <c r="N40" s="56"/>
      <c r="O40" s="53"/>
    </row>
    <row r="41" spans="1:15" ht="94.5" hidden="1" x14ac:dyDescent="0.25">
      <c r="A41" s="62"/>
      <c r="B41" s="65" t="s">
        <v>629</v>
      </c>
      <c r="C41" s="15"/>
      <c r="D41" s="15"/>
      <c r="E41" s="15">
        <v>859049</v>
      </c>
      <c r="F41" s="15"/>
      <c r="G41" s="15">
        <v>193570</v>
      </c>
      <c r="H41" s="15"/>
      <c r="I41" s="15"/>
      <c r="J41" s="15"/>
      <c r="K41" s="15"/>
      <c r="L41" s="15"/>
      <c r="M41" s="235" t="s">
        <v>630</v>
      </c>
      <c r="N41" s="56" t="s">
        <v>631</v>
      </c>
      <c r="O41" s="53"/>
    </row>
    <row r="42" spans="1:15" ht="47.25" hidden="1" x14ac:dyDescent="0.25">
      <c r="A42" s="62"/>
      <c r="B42" s="148"/>
      <c r="C42" s="92"/>
      <c r="D42" s="92"/>
      <c r="E42" s="92"/>
      <c r="F42" s="92"/>
      <c r="G42" s="92"/>
      <c r="H42" s="92"/>
      <c r="I42" s="92">
        <v>11518</v>
      </c>
      <c r="J42" s="92">
        <v>11518</v>
      </c>
      <c r="K42" s="92">
        <v>11518</v>
      </c>
      <c r="L42" s="92">
        <v>11518</v>
      </c>
      <c r="M42" s="76" t="s">
        <v>373</v>
      </c>
      <c r="N42" s="56" t="s">
        <v>374</v>
      </c>
      <c r="O42" s="53"/>
    </row>
    <row r="43" spans="1:15" ht="63" hidden="1" x14ac:dyDescent="0.25">
      <c r="A43" s="62"/>
      <c r="B43" s="199"/>
      <c r="C43" s="92"/>
      <c r="D43" s="92"/>
      <c r="E43" s="92"/>
      <c r="F43" s="92"/>
      <c r="G43" s="92"/>
      <c r="H43" s="92"/>
      <c r="I43" s="92">
        <v>24000</v>
      </c>
      <c r="J43" s="92">
        <v>24000</v>
      </c>
      <c r="K43" s="92">
        <v>24000</v>
      </c>
      <c r="L43" s="92">
        <v>24000</v>
      </c>
      <c r="M43" s="76" t="s">
        <v>375</v>
      </c>
      <c r="N43" s="160" t="s">
        <v>375</v>
      </c>
      <c r="O43" s="53"/>
    </row>
    <row r="44" spans="1:15" ht="63" hidden="1" x14ac:dyDescent="0.25">
      <c r="A44" s="62"/>
      <c r="B44" s="200"/>
      <c r="C44" s="92"/>
      <c r="D44" s="92"/>
      <c r="E44" s="92"/>
      <c r="F44" s="92"/>
      <c r="G44" s="92"/>
      <c r="H44" s="92"/>
      <c r="I44" s="92">
        <v>19011347</v>
      </c>
      <c r="J44" s="92">
        <v>19011347</v>
      </c>
      <c r="K44" s="92">
        <v>19011347</v>
      </c>
      <c r="L44" s="92">
        <v>19011347</v>
      </c>
      <c r="M44" s="76" t="s">
        <v>376</v>
      </c>
      <c r="N44" s="56" t="s">
        <v>377</v>
      </c>
      <c r="O44" s="53"/>
    </row>
    <row r="45" spans="1:15" ht="47.25" hidden="1" x14ac:dyDescent="0.25">
      <c r="A45" s="62"/>
      <c r="B45" s="199"/>
      <c r="C45" s="92"/>
      <c r="D45" s="92"/>
      <c r="E45" s="92"/>
      <c r="F45" s="92"/>
      <c r="G45" s="92"/>
      <c r="H45" s="92"/>
      <c r="I45" s="92">
        <v>21698540</v>
      </c>
      <c r="J45" s="92">
        <v>21698540</v>
      </c>
      <c r="K45" s="92">
        <v>21698540</v>
      </c>
      <c r="L45" s="92">
        <v>21698540</v>
      </c>
      <c r="M45" s="76" t="s">
        <v>378</v>
      </c>
      <c r="N45" s="160" t="s">
        <v>378</v>
      </c>
      <c r="O45" s="53"/>
    </row>
    <row r="46" spans="1:15" ht="47.25" hidden="1" x14ac:dyDescent="0.25">
      <c r="A46" s="62"/>
      <c r="B46" s="146"/>
      <c r="C46" s="92"/>
      <c r="D46" s="92"/>
      <c r="E46" s="92">
        <v>88385768.75</v>
      </c>
      <c r="F46" s="92"/>
      <c r="G46" s="92"/>
      <c r="H46" s="92"/>
      <c r="I46" s="92"/>
      <c r="J46" s="92"/>
      <c r="K46" s="92"/>
      <c r="L46" s="92"/>
      <c r="M46" s="76" t="s">
        <v>379</v>
      </c>
      <c r="N46" s="56" t="s">
        <v>380</v>
      </c>
      <c r="O46" s="53"/>
    </row>
    <row r="47" spans="1:15" ht="63" hidden="1" x14ac:dyDescent="0.25">
      <c r="A47" s="62"/>
      <c r="B47" s="146"/>
      <c r="C47" s="92"/>
      <c r="D47" s="92"/>
      <c r="E47" s="92">
        <v>13007000</v>
      </c>
      <c r="F47" s="92"/>
      <c r="G47" s="92">
        <v>13007000</v>
      </c>
      <c r="H47" s="92"/>
      <c r="I47" s="92"/>
      <c r="J47" s="92"/>
      <c r="K47" s="92"/>
      <c r="L47" s="92"/>
      <c r="M47" s="76" t="s">
        <v>381</v>
      </c>
      <c r="N47" s="56" t="s">
        <v>381</v>
      </c>
      <c r="O47" s="53"/>
    </row>
    <row r="48" spans="1:15" ht="63" hidden="1" x14ac:dyDescent="0.25">
      <c r="A48" s="62"/>
      <c r="B48" s="146"/>
      <c r="C48" s="52"/>
      <c r="D48" s="52"/>
      <c r="E48" s="52">
        <v>15000000</v>
      </c>
      <c r="F48" s="52"/>
      <c r="G48" s="89"/>
      <c r="H48" s="89"/>
      <c r="I48" s="93"/>
      <c r="J48" s="20"/>
      <c r="K48" s="20"/>
      <c r="L48" s="20"/>
      <c r="M48" s="76" t="s">
        <v>382</v>
      </c>
      <c r="N48" s="56" t="s">
        <v>383</v>
      </c>
      <c r="O48" s="53"/>
    </row>
    <row r="49" spans="1:15" ht="31.5" hidden="1" x14ac:dyDescent="0.25">
      <c r="A49" s="62"/>
      <c r="B49" s="146"/>
      <c r="C49" s="52"/>
      <c r="D49" s="52"/>
      <c r="E49" s="52">
        <v>49000000</v>
      </c>
      <c r="F49" s="52"/>
      <c r="G49" s="89"/>
      <c r="H49" s="89"/>
      <c r="I49" s="93"/>
      <c r="J49" s="20"/>
      <c r="K49" s="20"/>
      <c r="L49" s="20"/>
      <c r="M49" s="76" t="s">
        <v>384</v>
      </c>
      <c r="N49" s="160" t="s">
        <v>380</v>
      </c>
      <c r="O49" s="53"/>
    </row>
    <row r="50" spans="1:15" ht="78.75" hidden="1" x14ac:dyDescent="0.25">
      <c r="A50" s="62"/>
      <c r="B50" s="146"/>
      <c r="C50" s="52"/>
      <c r="D50" s="52"/>
      <c r="E50" s="52">
        <v>2230762</v>
      </c>
      <c r="F50" s="52"/>
      <c r="G50" s="89"/>
      <c r="H50" s="89"/>
      <c r="I50" s="89"/>
      <c r="J50" s="52"/>
      <c r="K50" s="52"/>
      <c r="L50" s="52"/>
      <c r="M50" s="76" t="s">
        <v>385</v>
      </c>
      <c r="N50" s="76" t="s">
        <v>386</v>
      </c>
      <c r="O50" s="53"/>
    </row>
    <row r="51" spans="1:15" ht="78.75" hidden="1" x14ac:dyDescent="0.25">
      <c r="A51" s="62"/>
      <c r="B51" s="146"/>
      <c r="C51" s="52"/>
      <c r="D51" s="52"/>
      <c r="E51" s="52"/>
      <c r="F51" s="52"/>
      <c r="G51" s="89"/>
      <c r="H51" s="89"/>
      <c r="I51" s="89">
        <v>26280359</v>
      </c>
      <c r="J51" s="52">
        <v>26280359</v>
      </c>
      <c r="K51" s="52">
        <v>26280359</v>
      </c>
      <c r="L51" s="52">
        <v>26280359</v>
      </c>
      <c r="M51" s="76" t="s">
        <v>387</v>
      </c>
      <c r="N51" s="76" t="s">
        <v>388</v>
      </c>
      <c r="O51" s="53"/>
    </row>
    <row r="52" spans="1:15" ht="94.5" hidden="1" x14ac:dyDescent="0.25">
      <c r="A52" s="62"/>
      <c r="B52" s="146" t="s">
        <v>389</v>
      </c>
      <c r="C52" s="52"/>
      <c r="D52" s="52"/>
      <c r="E52" s="52">
        <v>311693327</v>
      </c>
      <c r="F52" s="52"/>
      <c r="G52" s="89">
        <v>45568622</v>
      </c>
      <c r="H52" s="89"/>
      <c r="I52" s="89"/>
      <c r="J52" s="52"/>
      <c r="K52" s="52"/>
      <c r="L52" s="52"/>
      <c r="M52" s="76" t="s">
        <v>390</v>
      </c>
      <c r="N52" s="76" t="s">
        <v>391</v>
      </c>
      <c r="O52" s="53"/>
    </row>
    <row r="53" spans="1:15" ht="165.75" hidden="1" customHeight="1" x14ac:dyDescent="0.25">
      <c r="A53" s="62"/>
      <c r="B53" s="146" t="s">
        <v>392</v>
      </c>
      <c r="C53" s="52"/>
      <c r="D53" s="52"/>
      <c r="E53" s="52">
        <v>5894124</v>
      </c>
      <c r="F53" s="52"/>
      <c r="G53" s="89">
        <v>358665</v>
      </c>
      <c r="H53" s="89"/>
      <c r="I53" s="89"/>
      <c r="J53" s="52"/>
      <c r="K53" s="52"/>
      <c r="L53" s="52"/>
      <c r="M53" s="76" t="s">
        <v>393</v>
      </c>
      <c r="N53" s="76" t="s">
        <v>394</v>
      </c>
      <c r="O53" s="53"/>
    </row>
    <row r="54" spans="1:15" ht="110.25" hidden="1" x14ac:dyDescent="0.25">
      <c r="A54" s="62"/>
      <c r="B54" s="146" t="s">
        <v>395</v>
      </c>
      <c r="C54" s="52"/>
      <c r="D54" s="52"/>
      <c r="E54" s="52">
        <v>17803529</v>
      </c>
      <c r="F54" s="52"/>
      <c r="G54" s="89"/>
      <c r="H54" s="89"/>
      <c r="I54" s="89"/>
      <c r="J54" s="52"/>
      <c r="K54" s="52"/>
      <c r="L54" s="52"/>
      <c r="M54" s="76" t="s">
        <v>396</v>
      </c>
      <c r="N54" s="76" t="s">
        <v>397</v>
      </c>
      <c r="O54" s="53"/>
    </row>
    <row r="55" spans="1:15" ht="135" hidden="1" x14ac:dyDescent="0.25">
      <c r="A55" s="62"/>
      <c r="B55" s="146" t="s">
        <v>398</v>
      </c>
      <c r="C55" s="52"/>
      <c r="D55" s="52"/>
      <c r="E55" s="52">
        <v>2407150</v>
      </c>
      <c r="F55" s="52"/>
      <c r="G55" s="89">
        <v>2407150</v>
      </c>
      <c r="H55" s="89"/>
      <c r="I55" s="89">
        <v>2525051</v>
      </c>
      <c r="J55" s="52">
        <v>2525051</v>
      </c>
      <c r="K55" s="52">
        <v>2525051</v>
      </c>
      <c r="L55" s="52">
        <v>2525051</v>
      </c>
      <c r="M55" s="76" t="s">
        <v>399</v>
      </c>
      <c r="N55" s="76" t="s">
        <v>400</v>
      </c>
      <c r="O55" s="53"/>
    </row>
    <row r="56" spans="1:15" ht="189" hidden="1" x14ac:dyDescent="0.25">
      <c r="A56" s="62"/>
      <c r="B56" s="146" t="s">
        <v>401</v>
      </c>
      <c r="C56" s="52"/>
      <c r="D56" s="52"/>
      <c r="E56" s="52">
        <v>14424842</v>
      </c>
      <c r="F56" s="52"/>
      <c r="G56" s="89">
        <v>8373877</v>
      </c>
      <c r="H56" s="89"/>
      <c r="I56" s="89">
        <v>8163042</v>
      </c>
      <c r="J56" s="52">
        <v>8276955</v>
      </c>
      <c r="K56" s="52">
        <v>8163042</v>
      </c>
      <c r="L56" s="52">
        <v>8276955</v>
      </c>
      <c r="M56" s="76" t="s">
        <v>402</v>
      </c>
      <c r="N56" s="76" t="s">
        <v>403</v>
      </c>
      <c r="O56" s="53"/>
    </row>
    <row r="57" spans="1:15" ht="130.5" hidden="1" customHeight="1" x14ac:dyDescent="0.25">
      <c r="A57" s="62"/>
      <c r="B57" s="146" t="s">
        <v>404</v>
      </c>
      <c r="C57" s="52"/>
      <c r="D57" s="52"/>
      <c r="E57" s="52">
        <v>28063069</v>
      </c>
      <c r="F57" s="52"/>
      <c r="G57" s="89">
        <v>18808087</v>
      </c>
      <c r="H57" s="89"/>
      <c r="I57" s="89">
        <v>236114</v>
      </c>
      <c r="J57" s="52">
        <v>122201</v>
      </c>
      <c r="K57" s="52">
        <v>236114</v>
      </c>
      <c r="L57" s="52">
        <v>122201</v>
      </c>
      <c r="M57" s="76" t="s">
        <v>405</v>
      </c>
      <c r="N57" s="76" t="s">
        <v>406</v>
      </c>
      <c r="O57" s="53"/>
    </row>
    <row r="58" spans="1:15" ht="75" hidden="1" x14ac:dyDescent="0.25">
      <c r="A58" s="62"/>
      <c r="B58" s="146" t="s">
        <v>407</v>
      </c>
      <c r="C58" s="52"/>
      <c r="D58" s="52"/>
      <c r="E58" s="52">
        <v>24353689</v>
      </c>
      <c r="F58" s="52"/>
      <c r="G58" s="89"/>
      <c r="H58" s="89"/>
      <c r="I58" s="89"/>
      <c r="J58" s="52"/>
      <c r="K58" s="52"/>
      <c r="L58" s="52"/>
      <c r="M58" s="76" t="s">
        <v>408</v>
      </c>
      <c r="N58" s="76" t="s">
        <v>409</v>
      </c>
      <c r="O58" s="53"/>
    </row>
    <row r="59" spans="1:15" ht="15.75" hidden="1" x14ac:dyDescent="0.25">
      <c r="A59" s="62"/>
      <c r="B59" s="146"/>
      <c r="C59" s="52"/>
      <c r="D59" s="52"/>
      <c r="E59" s="52"/>
      <c r="F59" s="52"/>
      <c r="G59" s="89"/>
      <c r="H59" s="89"/>
      <c r="I59" s="89"/>
      <c r="J59" s="52"/>
      <c r="K59" s="52"/>
      <c r="L59" s="52"/>
      <c r="M59" s="76"/>
      <c r="N59" s="76"/>
      <c r="O59" s="53"/>
    </row>
    <row r="60" spans="1:15" ht="71.25" hidden="1" x14ac:dyDescent="0.25">
      <c r="A60" s="62" t="s">
        <v>58</v>
      </c>
      <c r="B60" s="63" t="s">
        <v>59</v>
      </c>
      <c r="C60" s="22">
        <f>C61</f>
        <v>0</v>
      </c>
      <c r="D60" s="22">
        <f t="shared" ref="D60:L60" si="10">D61</f>
        <v>0</v>
      </c>
      <c r="E60" s="22">
        <f t="shared" si="10"/>
        <v>57811092</v>
      </c>
      <c r="F60" s="22">
        <f t="shared" si="10"/>
        <v>0</v>
      </c>
      <c r="G60" s="95">
        <f t="shared" si="10"/>
        <v>57811092</v>
      </c>
      <c r="H60" s="95">
        <f t="shared" si="10"/>
        <v>0</v>
      </c>
      <c r="I60" s="95">
        <f t="shared" si="10"/>
        <v>6007845</v>
      </c>
      <c r="J60" s="22">
        <f t="shared" si="10"/>
        <v>6197591</v>
      </c>
      <c r="K60" s="22">
        <f t="shared" si="10"/>
        <v>6007845</v>
      </c>
      <c r="L60" s="22">
        <f t="shared" si="10"/>
        <v>6197591</v>
      </c>
      <c r="M60" s="121"/>
      <c r="N60" s="162"/>
      <c r="O60" s="53"/>
    </row>
    <row r="61" spans="1:15" s="24" customFormat="1" ht="30" hidden="1" x14ac:dyDescent="0.25">
      <c r="A61" s="201"/>
      <c r="B61" s="65" t="s">
        <v>57</v>
      </c>
      <c r="C61" s="23">
        <f>C62+C63+C64</f>
        <v>0</v>
      </c>
      <c r="D61" s="23">
        <f t="shared" ref="D61:L61" si="11">D62+D63+D64</f>
        <v>0</v>
      </c>
      <c r="E61" s="23">
        <f>E62+E63+E64</f>
        <v>57811092</v>
      </c>
      <c r="F61" s="23">
        <f t="shared" si="11"/>
        <v>0</v>
      </c>
      <c r="G61" s="96">
        <f>G62+G63+G64</f>
        <v>57811092</v>
      </c>
      <c r="H61" s="96">
        <f t="shared" si="11"/>
        <v>0</v>
      </c>
      <c r="I61" s="96">
        <f t="shared" si="11"/>
        <v>6007845</v>
      </c>
      <c r="J61" s="23">
        <f t="shared" si="11"/>
        <v>6197591</v>
      </c>
      <c r="K61" s="23">
        <f t="shared" si="11"/>
        <v>6007845</v>
      </c>
      <c r="L61" s="23">
        <f t="shared" si="11"/>
        <v>6197591</v>
      </c>
      <c r="M61" s="120"/>
      <c r="N61" s="162"/>
      <c r="O61" s="53"/>
    </row>
    <row r="62" spans="1:15" ht="299.25" hidden="1" x14ac:dyDescent="0.25">
      <c r="A62" s="62"/>
      <c r="B62" s="57" t="s">
        <v>457</v>
      </c>
      <c r="C62" s="15">
        <v>0</v>
      </c>
      <c r="D62" s="15">
        <v>0</v>
      </c>
      <c r="E62" s="52">
        <v>57811092</v>
      </c>
      <c r="F62" s="21"/>
      <c r="G62" s="89">
        <v>57811092</v>
      </c>
      <c r="H62" s="94"/>
      <c r="I62" s="89">
        <v>6007845</v>
      </c>
      <c r="J62" s="52">
        <v>6197591</v>
      </c>
      <c r="K62" s="52">
        <v>6007845</v>
      </c>
      <c r="L62" s="52">
        <v>6197591</v>
      </c>
      <c r="M62" s="236" t="s">
        <v>458</v>
      </c>
      <c r="N62" s="162" t="s">
        <v>459</v>
      </c>
      <c r="O62" s="53"/>
    </row>
    <row r="63" spans="1:15" ht="15.75" hidden="1" x14ac:dyDescent="0.25">
      <c r="A63" s="62"/>
      <c r="B63" s="57"/>
      <c r="C63" s="15"/>
      <c r="D63" s="15"/>
      <c r="E63" s="52"/>
      <c r="F63" s="21"/>
      <c r="G63" s="89"/>
      <c r="H63" s="94"/>
      <c r="I63" s="89"/>
      <c r="J63" s="52"/>
      <c r="K63" s="52"/>
      <c r="L63" s="52"/>
      <c r="M63" s="120"/>
      <c r="N63" s="162"/>
      <c r="O63" s="53"/>
    </row>
    <row r="64" spans="1:15" ht="15.75" hidden="1" x14ac:dyDescent="0.25">
      <c r="A64" s="62"/>
      <c r="B64" s="57"/>
      <c r="C64" s="15"/>
      <c r="D64" s="15"/>
      <c r="E64" s="52"/>
      <c r="F64" s="21"/>
      <c r="G64" s="89"/>
      <c r="H64" s="94"/>
      <c r="I64" s="89"/>
      <c r="J64" s="52"/>
      <c r="K64" s="52"/>
      <c r="L64" s="52"/>
      <c r="M64" s="120"/>
      <c r="N64" s="162"/>
      <c r="O64" s="53"/>
    </row>
    <row r="65" spans="1:15" ht="99.75" hidden="1" x14ac:dyDescent="0.25">
      <c r="A65" s="62" t="s">
        <v>193</v>
      </c>
      <c r="B65" s="63" t="s">
        <v>230</v>
      </c>
      <c r="C65" s="19">
        <f>C66</f>
        <v>0</v>
      </c>
      <c r="D65" s="19">
        <f t="shared" ref="D65:L66" si="12">D66</f>
        <v>0</v>
      </c>
      <c r="E65" s="19">
        <f t="shared" si="12"/>
        <v>0</v>
      </c>
      <c r="F65" s="19">
        <f t="shared" si="12"/>
        <v>0</v>
      </c>
      <c r="G65" s="95">
        <f t="shared" si="12"/>
        <v>0</v>
      </c>
      <c r="H65" s="92">
        <f t="shared" si="12"/>
        <v>0</v>
      </c>
      <c r="I65" s="92">
        <f t="shared" si="12"/>
        <v>0</v>
      </c>
      <c r="J65" s="19">
        <f t="shared" si="12"/>
        <v>0</v>
      </c>
      <c r="K65" s="19">
        <f t="shared" si="12"/>
        <v>0</v>
      </c>
      <c r="L65" s="19">
        <f t="shared" si="12"/>
        <v>0</v>
      </c>
      <c r="M65" s="120"/>
      <c r="N65" s="160"/>
      <c r="O65" s="53"/>
    </row>
    <row r="66" spans="1:15" ht="30" hidden="1" x14ac:dyDescent="0.25">
      <c r="A66" s="62"/>
      <c r="B66" s="65" t="s">
        <v>57</v>
      </c>
      <c r="C66" s="23">
        <f>C67</f>
        <v>0</v>
      </c>
      <c r="D66" s="23">
        <f t="shared" si="12"/>
        <v>0</v>
      </c>
      <c r="E66" s="23">
        <f t="shared" si="12"/>
        <v>0</v>
      </c>
      <c r="F66" s="23">
        <f t="shared" si="12"/>
        <v>0</v>
      </c>
      <c r="G66" s="96">
        <f t="shared" si="12"/>
        <v>0</v>
      </c>
      <c r="H66" s="96">
        <f t="shared" si="12"/>
        <v>0</v>
      </c>
      <c r="I66" s="96">
        <f t="shared" si="12"/>
        <v>0</v>
      </c>
      <c r="J66" s="23">
        <f t="shared" si="12"/>
        <v>0</v>
      </c>
      <c r="K66" s="23">
        <f t="shared" si="12"/>
        <v>0</v>
      </c>
      <c r="L66" s="23">
        <f t="shared" si="12"/>
        <v>0</v>
      </c>
      <c r="M66" s="120"/>
      <c r="N66" s="160"/>
      <c r="O66" s="53"/>
    </row>
    <row r="67" spans="1:15" ht="15.75" hidden="1" x14ac:dyDescent="0.25">
      <c r="A67" s="62"/>
      <c r="B67" s="57"/>
      <c r="C67" s="19"/>
      <c r="D67" s="19"/>
      <c r="E67" s="19"/>
      <c r="F67" s="19"/>
      <c r="G67" s="92"/>
      <c r="H67" s="92"/>
      <c r="I67" s="92"/>
      <c r="J67" s="19"/>
      <c r="K67" s="19"/>
      <c r="L67" s="19"/>
      <c r="M67" s="120"/>
      <c r="N67" s="160"/>
      <c r="O67" s="53"/>
    </row>
    <row r="68" spans="1:15" ht="85.5" hidden="1" x14ac:dyDescent="0.25">
      <c r="A68" s="62" t="s">
        <v>126</v>
      </c>
      <c r="B68" s="63" t="s">
        <v>231</v>
      </c>
      <c r="C68" s="22">
        <f>C69</f>
        <v>0</v>
      </c>
      <c r="D68" s="22">
        <f t="shared" ref="D68:L68" si="13">D69</f>
        <v>0</v>
      </c>
      <c r="E68" s="22">
        <f t="shared" si="13"/>
        <v>0</v>
      </c>
      <c r="F68" s="22">
        <f t="shared" si="13"/>
        <v>0</v>
      </c>
      <c r="G68" s="95">
        <f t="shared" si="13"/>
        <v>0</v>
      </c>
      <c r="H68" s="95">
        <f t="shared" si="13"/>
        <v>0</v>
      </c>
      <c r="I68" s="95">
        <f t="shared" si="13"/>
        <v>0</v>
      </c>
      <c r="J68" s="22">
        <f t="shared" si="13"/>
        <v>0</v>
      </c>
      <c r="K68" s="22">
        <f t="shared" si="13"/>
        <v>0</v>
      </c>
      <c r="L68" s="22">
        <f t="shared" si="13"/>
        <v>0</v>
      </c>
      <c r="M68" s="121"/>
      <c r="N68" s="160"/>
      <c r="O68" s="53"/>
    </row>
    <row r="69" spans="1:15" ht="30" hidden="1" x14ac:dyDescent="0.25">
      <c r="A69" s="62"/>
      <c r="B69" s="65" t="s">
        <v>45</v>
      </c>
      <c r="C69" s="23">
        <f>SUM(C70:C71)</f>
        <v>0</v>
      </c>
      <c r="D69" s="23">
        <f t="shared" ref="D69:L69" si="14">SUM(D70:D71)</f>
        <v>0</v>
      </c>
      <c r="E69" s="23">
        <f t="shared" si="14"/>
        <v>0</v>
      </c>
      <c r="F69" s="23">
        <f t="shared" si="14"/>
        <v>0</v>
      </c>
      <c r="G69" s="96">
        <f t="shared" si="14"/>
        <v>0</v>
      </c>
      <c r="H69" s="96">
        <f t="shared" si="14"/>
        <v>0</v>
      </c>
      <c r="I69" s="96">
        <f t="shared" si="14"/>
        <v>0</v>
      </c>
      <c r="J69" s="23">
        <f t="shared" si="14"/>
        <v>0</v>
      </c>
      <c r="K69" s="23">
        <f t="shared" si="14"/>
        <v>0</v>
      </c>
      <c r="L69" s="23">
        <f t="shared" si="14"/>
        <v>0</v>
      </c>
      <c r="M69" s="120"/>
      <c r="N69" s="160"/>
      <c r="O69" s="53"/>
    </row>
    <row r="70" spans="1:15" ht="15.75" hidden="1" x14ac:dyDescent="0.25">
      <c r="A70" s="62"/>
      <c r="B70" s="65"/>
      <c r="C70" s="23"/>
      <c r="D70" s="23"/>
      <c r="E70" s="23"/>
      <c r="F70" s="23"/>
      <c r="G70" s="96"/>
      <c r="H70" s="96"/>
      <c r="I70" s="92"/>
      <c r="J70" s="19"/>
      <c r="K70" s="19"/>
      <c r="L70" s="19"/>
      <c r="M70" s="76"/>
      <c r="N70" s="56"/>
      <c r="O70" s="53"/>
    </row>
    <row r="71" spans="1:15" ht="15.75" hidden="1" x14ac:dyDescent="0.25">
      <c r="A71" s="62"/>
      <c r="B71" s="65"/>
      <c r="C71" s="23"/>
      <c r="D71" s="23"/>
      <c r="E71" s="23"/>
      <c r="F71" s="23"/>
      <c r="G71" s="96"/>
      <c r="H71" s="96"/>
      <c r="I71" s="92"/>
      <c r="J71" s="19"/>
      <c r="K71" s="19"/>
      <c r="L71" s="19"/>
      <c r="M71" s="76"/>
      <c r="N71" s="56"/>
      <c r="O71" s="53"/>
    </row>
    <row r="72" spans="1:15" ht="71.25" hidden="1" x14ac:dyDescent="0.25">
      <c r="A72" s="62" t="s">
        <v>216</v>
      </c>
      <c r="B72" s="198" t="s">
        <v>223</v>
      </c>
      <c r="C72" s="14">
        <f>C73</f>
        <v>0</v>
      </c>
      <c r="D72" s="14">
        <f t="shared" ref="D72:L72" si="15">D73</f>
        <v>0</v>
      </c>
      <c r="E72" s="14">
        <f t="shared" si="15"/>
        <v>445000</v>
      </c>
      <c r="F72" s="14">
        <f t="shared" si="15"/>
        <v>5000</v>
      </c>
      <c r="G72" s="87">
        <f t="shared" si="15"/>
        <v>445000</v>
      </c>
      <c r="H72" s="87">
        <f t="shared" si="15"/>
        <v>5000</v>
      </c>
      <c r="I72" s="87">
        <f t="shared" si="15"/>
        <v>1000000</v>
      </c>
      <c r="J72" s="14">
        <f t="shared" si="15"/>
        <v>1000000</v>
      </c>
      <c r="K72" s="14">
        <f t="shared" si="15"/>
        <v>1000000</v>
      </c>
      <c r="L72" s="14">
        <f t="shared" si="15"/>
        <v>1000000</v>
      </c>
      <c r="M72" s="132"/>
      <c r="N72" s="160"/>
      <c r="O72" s="53"/>
    </row>
    <row r="73" spans="1:15" ht="60" hidden="1" x14ac:dyDescent="0.25">
      <c r="A73" s="62"/>
      <c r="B73" s="65" t="s">
        <v>136</v>
      </c>
      <c r="C73" s="15">
        <f>SUM(C74:C78)</f>
        <v>0</v>
      </c>
      <c r="D73" s="15">
        <f t="shared" ref="D73:L73" si="16">SUM(D74:D78)</f>
        <v>0</v>
      </c>
      <c r="E73" s="15">
        <f t="shared" si="16"/>
        <v>445000</v>
      </c>
      <c r="F73" s="15">
        <f t="shared" si="16"/>
        <v>5000</v>
      </c>
      <c r="G73" s="15">
        <f t="shared" si="16"/>
        <v>445000</v>
      </c>
      <c r="H73" s="15">
        <f t="shared" si="16"/>
        <v>5000</v>
      </c>
      <c r="I73" s="88">
        <f t="shared" si="16"/>
        <v>1000000</v>
      </c>
      <c r="J73" s="15">
        <f t="shared" si="16"/>
        <v>1000000</v>
      </c>
      <c r="K73" s="15">
        <f t="shared" si="16"/>
        <v>1000000</v>
      </c>
      <c r="L73" s="15">
        <f t="shared" si="16"/>
        <v>1000000</v>
      </c>
      <c r="M73" s="235"/>
      <c r="N73" s="160"/>
      <c r="O73" s="53"/>
    </row>
    <row r="74" spans="1:15" ht="54.75" hidden="1" customHeight="1" x14ac:dyDescent="0.25">
      <c r="A74" s="62"/>
      <c r="B74" s="57"/>
      <c r="C74" s="52"/>
      <c r="D74" s="52"/>
      <c r="E74" s="52">
        <v>445000</v>
      </c>
      <c r="F74" s="52"/>
      <c r="G74" s="89">
        <v>445000</v>
      </c>
      <c r="H74" s="89"/>
      <c r="I74" s="89"/>
      <c r="J74" s="52"/>
      <c r="K74" s="52"/>
      <c r="L74" s="52"/>
      <c r="M74" s="74" t="s">
        <v>410</v>
      </c>
      <c r="N74" s="160" t="s">
        <v>410</v>
      </c>
      <c r="O74" s="53"/>
    </row>
    <row r="75" spans="1:15" ht="39" customHeight="1" x14ac:dyDescent="0.25">
      <c r="A75" s="62"/>
      <c r="B75" s="57"/>
      <c r="C75" s="52"/>
      <c r="D75" s="52"/>
      <c r="E75" s="52"/>
      <c r="F75" s="52">
        <v>5000</v>
      </c>
      <c r="G75" s="89"/>
      <c r="H75" s="89">
        <v>5000</v>
      </c>
      <c r="I75" s="89"/>
      <c r="J75" s="52"/>
      <c r="K75" s="52"/>
      <c r="L75" s="52"/>
      <c r="M75" s="260" t="s">
        <v>411</v>
      </c>
      <c r="N75" s="261" t="s">
        <v>411</v>
      </c>
      <c r="O75" s="53"/>
    </row>
    <row r="76" spans="1:15" ht="50.25" hidden="1" customHeight="1" x14ac:dyDescent="0.25">
      <c r="A76" s="62"/>
      <c r="B76" s="57"/>
      <c r="C76" s="52"/>
      <c r="D76" s="52"/>
      <c r="E76" s="52"/>
      <c r="F76" s="52"/>
      <c r="G76" s="89"/>
      <c r="H76" s="89"/>
      <c r="I76" s="89">
        <v>1000000</v>
      </c>
      <c r="J76" s="52">
        <v>1000000</v>
      </c>
      <c r="K76" s="52">
        <v>1000000</v>
      </c>
      <c r="L76" s="52">
        <v>1000000</v>
      </c>
      <c r="M76" s="74" t="s">
        <v>412</v>
      </c>
      <c r="N76" s="179" t="s">
        <v>412</v>
      </c>
      <c r="O76" s="53"/>
    </row>
    <row r="77" spans="1:15" ht="15.75" hidden="1" x14ac:dyDescent="0.25">
      <c r="A77" s="62"/>
      <c r="B77" s="57"/>
      <c r="C77" s="52"/>
      <c r="D77" s="52"/>
      <c r="E77" s="52"/>
      <c r="F77" s="52"/>
      <c r="G77" s="89"/>
      <c r="H77" s="89"/>
      <c r="I77" s="89"/>
      <c r="J77" s="52"/>
      <c r="K77" s="52"/>
      <c r="L77" s="52"/>
      <c r="M77" s="74"/>
      <c r="N77" s="160"/>
      <c r="O77" s="53"/>
    </row>
    <row r="78" spans="1:15" ht="15.75" hidden="1" x14ac:dyDescent="0.25">
      <c r="A78" s="62"/>
      <c r="B78" s="57"/>
      <c r="C78" s="52"/>
      <c r="D78" s="52"/>
      <c r="E78" s="52"/>
      <c r="F78" s="52"/>
      <c r="G78" s="89"/>
      <c r="H78" s="89"/>
      <c r="I78" s="89"/>
      <c r="J78" s="52"/>
      <c r="K78" s="52"/>
      <c r="L78" s="52"/>
      <c r="M78" s="74"/>
      <c r="N78" s="160"/>
      <c r="O78" s="53"/>
    </row>
    <row r="79" spans="1:15" ht="128.25" hidden="1" x14ac:dyDescent="0.25">
      <c r="A79" s="62" t="s">
        <v>232</v>
      </c>
      <c r="B79" s="63" t="s">
        <v>233</v>
      </c>
      <c r="C79" s="22">
        <f>C80+C82</f>
        <v>0</v>
      </c>
      <c r="D79" s="22">
        <f t="shared" ref="D79:L79" si="17">D80+D82</f>
        <v>0</v>
      </c>
      <c r="E79" s="22">
        <f t="shared" si="17"/>
        <v>0</v>
      </c>
      <c r="F79" s="22">
        <f t="shared" si="17"/>
        <v>0</v>
      </c>
      <c r="G79" s="95">
        <f t="shared" si="17"/>
        <v>0</v>
      </c>
      <c r="H79" s="95">
        <f t="shared" si="17"/>
        <v>0</v>
      </c>
      <c r="I79" s="95">
        <f t="shared" si="17"/>
        <v>450000</v>
      </c>
      <c r="J79" s="22">
        <f t="shared" si="17"/>
        <v>450000</v>
      </c>
      <c r="K79" s="22">
        <f t="shared" si="17"/>
        <v>450000</v>
      </c>
      <c r="L79" s="22">
        <f t="shared" si="17"/>
        <v>450000</v>
      </c>
      <c r="M79" s="121"/>
      <c r="N79" s="56"/>
      <c r="O79" s="53"/>
    </row>
    <row r="80" spans="1:15" ht="30" hidden="1" x14ac:dyDescent="0.25">
      <c r="A80" s="64"/>
      <c r="B80" s="65" t="s">
        <v>45</v>
      </c>
      <c r="C80" s="23">
        <f>C81</f>
        <v>0</v>
      </c>
      <c r="D80" s="23">
        <f t="shared" ref="D80:L80" si="18">D81</f>
        <v>0</v>
      </c>
      <c r="E80" s="23">
        <f t="shared" si="18"/>
        <v>0</v>
      </c>
      <c r="F80" s="23">
        <f t="shared" si="18"/>
        <v>0</v>
      </c>
      <c r="G80" s="96">
        <f t="shared" si="18"/>
        <v>0</v>
      </c>
      <c r="H80" s="96">
        <f t="shared" si="18"/>
        <v>0</v>
      </c>
      <c r="I80" s="96">
        <f t="shared" si="18"/>
        <v>450000</v>
      </c>
      <c r="J80" s="23">
        <f t="shared" si="18"/>
        <v>450000</v>
      </c>
      <c r="K80" s="23">
        <f t="shared" si="18"/>
        <v>450000</v>
      </c>
      <c r="L80" s="23">
        <f t="shared" si="18"/>
        <v>450000</v>
      </c>
      <c r="M80" s="120"/>
      <c r="N80" s="167"/>
      <c r="O80" s="53"/>
    </row>
    <row r="81" spans="1:15" ht="31.5" hidden="1" x14ac:dyDescent="0.25">
      <c r="A81" s="64"/>
      <c r="B81" s="57"/>
      <c r="C81" s="15"/>
      <c r="D81" s="15"/>
      <c r="E81" s="19"/>
      <c r="F81" s="19"/>
      <c r="G81" s="92"/>
      <c r="H81" s="92"/>
      <c r="I81" s="92">
        <v>450000</v>
      </c>
      <c r="J81" s="19">
        <v>450000</v>
      </c>
      <c r="K81" s="19">
        <v>450000</v>
      </c>
      <c r="L81" s="19">
        <v>450000</v>
      </c>
      <c r="M81" s="120" t="s">
        <v>413</v>
      </c>
      <c r="N81" s="165" t="s">
        <v>414</v>
      </c>
      <c r="O81" s="53"/>
    </row>
    <row r="82" spans="1:15" ht="60" hidden="1" x14ac:dyDescent="0.25">
      <c r="A82" s="64"/>
      <c r="B82" s="65" t="s">
        <v>122</v>
      </c>
      <c r="C82" s="23">
        <f t="shared" ref="C82:L82" si="19">SUM(C83:C84)</f>
        <v>0</v>
      </c>
      <c r="D82" s="23">
        <f t="shared" si="19"/>
        <v>0</v>
      </c>
      <c r="E82" s="23">
        <f t="shared" si="19"/>
        <v>0</v>
      </c>
      <c r="F82" s="23">
        <f t="shared" si="19"/>
        <v>0</v>
      </c>
      <c r="G82" s="96">
        <f t="shared" si="19"/>
        <v>0</v>
      </c>
      <c r="H82" s="96">
        <f t="shared" si="19"/>
        <v>0</v>
      </c>
      <c r="I82" s="96">
        <f t="shared" si="19"/>
        <v>0</v>
      </c>
      <c r="J82" s="23">
        <f t="shared" si="19"/>
        <v>0</v>
      </c>
      <c r="K82" s="23">
        <f t="shared" si="19"/>
        <v>0</v>
      </c>
      <c r="L82" s="23">
        <f t="shared" si="19"/>
        <v>0</v>
      </c>
      <c r="M82" s="120"/>
      <c r="N82" s="167"/>
      <c r="O82" s="53"/>
    </row>
    <row r="83" spans="1:15" ht="15.75" hidden="1" x14ac:dyDescent="0.25">
      <c r="A83" s="62"/>
      <c r="B83" s="61"/>
      <c r="C83" s="92"/>
      <c r="D83" s="92"/>
      <c r="E83" s="92"/>
      <c r="F83" s="92"/>
      <c r="G83" s="92"/>
      <c r="H83" s="96"/>
      <c r="I83" s="96"/>
      <c r="J83" s="96"/>
      <c r="K83" s="96"/>
      <c r="L83" s="96"/>
      <c r="M83" s="96"/>
      <c r="N83" s="160"/>
      <c r="O83" s="53"/>
    </row>
    <row r="84" spans="1:15" ht="15.75" hidden="1" x14ac:dyDescent="0.25">
      <c r="A84" s="64"/>
      <c r="B84" s="57"/>
      <c r="C84" s="15"/>
      <c r="D84" s="15"/>
      <c r="E84" s="19"/>
      <c r="F84" s="19"/>
      <c r="G84" s="92"/>
      <c r="H84" s="92"/>
      <c r="I84" s="92"/>
      <c r="J84" s="19"/>
      <c r="K84" s="19"/>
      <c r="L84" s="19"/>
      <c r="M84" s="120"/>
      <c r="N84" s="165"/>
      <c r="O84" s="53"/>
    </row>
    <row r="85" spans="1:15" ht="71.25" hidden="1" x14ac:dyDescent="0.25">
      <c r="A85" s="62" t="s">
        <v>251</v>
      </c>
      <c r="B85" s="63" t="s">
        <v>252</v>
      </c>
      <c r="C85" s="15">
        <f>C86</f>
        <v>0</v>
      </c>
      <c r="D85" s="15">
        <f t="shared" ref="D85:L86" si="20">D86</f>
        <v>0</v>
      </c>
      <c r="E85" s="17">
        <f t="shared" si="20"/>
        <v>0</v>
      </c>
      <c r="F85" s="17">
        <f t="shared" si="20"/>
        <v>0</v>
      </c>
      <c r="G85" s="91">
        <f t="shared" si="20"/>
        <v>0</v>
      </c>
      <c r="H85" s="91">
        <f t="shared" si="20"/>
        <v>0</v>
      </c>
      <c r="I85" s="91">
        <f t="shared" si="20"/>
        <v>0</v>
      </c>
      <c r="J85" s="17">
        <f t="shared" si="20"/>
        <v>0</v>
      </c>
      <c r="K85" s="17">
        <f t="shared" si="20"/>
        <v>0</v>
      </c>
      <c r="L85" s="17">
        <f t="shared" si="20"/>
        <v>0</v>
      </c>
      <c r="M85" s="120"/>
      <c r="N85" s="168"/>
      <c r="O85" s="53"/>
    </row>
    <row r="86" spans="1:15" ht="30" hidden="1" x14ac:dyDescent="0.25">
      <c r="A86" s="64"/>
      <c r="B86" s="65" t="s">
        <v>45</v>
      </c>
      <c r="C86" s="15">
        <f>C87</f>
        <v>0</v>
      </c>
      <c r="D86" s="15">
        <f t="shared" si="20"/>
        <v>0</v>
      </c>
      <c r="E86" s="17">
        <f t="shared" si="20"/>
        <v>0</v>
      </c>
      <c r="F86" s="17">
        <f t="shared" si="20"/>
        <v>0</v>
      </c>
      <c r="G86" s="91">
        <f t="shared" si="20"/>
        <v>0</v>
      </c>
      <c r="H86" s="91">
        <f t="shared" si="20"/>
        <v>0</v>
      </c>
      <c r="I86" s="91">
        <f t="shared" si="20"/>
        <v>0</v>
      </c>
      <c r="J86" s="17">
        <f t="shared" si="20"/>
        <v>0</v>
      </c>
      <c r="K86" s="17">
        <f t="shared" si="20"/>
        <v>0</v>
      </c>
      <c r="L86" s="17">
        <f t="shared" si="20"/>
        <v>0</v>
      </c>
      <c r="M86" s="120"/>
      <c r="N86" s="168"/>
      <c r="O86" s="53"/>
    </row>
    <row r="87" spans="1:15" ht="15.75" hidden="1" x14ac:dyDescent="0.25">
      <c r="A87" s="64"/>
      <c r="B87" s="65"/>
      <c r="C87" s="15"/>
      <c r="D87" s="15"/>
      <c r="E87" s="19"/>
      <c r="F87" s="19"/>
      <c r="G87" s="92"/>
      <c r="H87" s="92"/>
      <c r="I87" s="92"/>
      <c r="J87" s="19"/>
      <c r="K87" s="19"/>
      <c r="L87" s="19"/>
      <c r="M87" s="76"/>
      <c r="N87" s="169"/>
      <c r="O87" s="53"/>
    </row>
    <row r="88" spans="1:15" ht="57" hidden="1" x14ac:dyDescent="0.25">
      <c r="A88" s="62" t="s">
        <v>147</v>
      </c>
      <c r="B88" s="202" t="s">
        <v>46</v>
      </c>
      <c r="C88" s="14">
        <f t="shared" ref="C88:L88" si="21">C89+C159+C166</f>
        <v>-53368796</v>
      </c>
      <c r="D88" s="14">
        <f t="shared" si="21"/>
        <v>0</v>
      </c>
      <c r="E88" s="14">
        <f t="shared" si="21"/>
        <v>46567763</v>
      </c>
      <c r="F88" s="14">
        <f t="shared" si="21"/>
        <v>2897900</v>
      </c>
      <c r="G88" s="87">
        <f t="shared" si="21"/>
        <v>45484673</v>
      </c>
      <c r="H88" s="87">
        <f t="shared" si="21"/>
        <v>2897900</v>
      </c>
      <c r="I88" s="87">
        <f t="shared" si="21"/>
        <v>57012088</v>
      </c>
      <c r="J88" s="14">
        <f t="shared" si="21"/>
        <v>56518588</v>
      </c>
      <c r="K88" s="14">
        <f t="shared" si="21"/>
        <v>57012088</v>
      </c>
      <c r="L88" s="14">
        <f t="shared" si="21"/>
        <v>56518588</v>
      </c>
      <c r="M88" s="132"/>
      <c r="N88" s="236"/>
      <c r="O88" s="53"/>
    </row>
    <row r="89" spans="1:15" ht="57" hidden="1" x14ac:dyDescent="0.25">
      <c r="A89" s="62" t="s">
        <v>148</v>
      </c>
      <c r="B89" s="202" t="s">
        <v>47</v>
      </c>
      <c r="C89" s="14">
        <f t="shared" ref="C89:L89" si="22">C90</f>
        <v>-53368796</v>
      </c>
      <c r="D89" s="14">
        <f t="shared" si="22"/>
        <v>0</v>
      </c>
      <c r="E89" s="14">
        <f t="shared" si="22"/>
        <v>42567763</v>
      </c>
      <c r="F89" s="14">
        <f t="shared" si="22"/>
        <v>2792650</v>
      </c>
      <c r="G89" s="87">
        <f t="shared" si="22"/>
        <v>41484673</v>
      </c>
      <c r="H89" s="87">
        <f t="shared" si="22"/>
        <v>2792650</v>
      </c>
      <c r="I89" s="87">
        <f t="shared" si="22"/>
        <v>55879968</v>
      </c>
      <c r="J89" s="14">
        <f t="shared" si="22"/>
        <v>56086468</v>
      </c>
      <c r="K89" s="14">
        <f t="shared" si="22"/>
        <v>55879968</v>
      </c>
      <c r="L89" s="14">
        <f t="shared" si="22"/>
        <v>56086468</v>
      </c>
      <c r="M89" s="132"/>
      <c r="N89" s="56"/>
      <c r="O89" s="53"/>
    </row>
    <row r="90" spans="1:15" ht="45" hidden="1" x14ac:dyDescent="0.25">
      <c r="A90" s="62"/>
      <c r="B90" s="203" t="s">
        <v>48</v>
      </c>
      <c r="C90" s="15">
        <f>SUM(C91:C158)-C150-C151-C152-C153-C154-C155-C142-C143-C144-C145-C146-C147</f>
        <v>-53368796</v>
      </c>
      <c r="D90" s="15">
        <f t="shared" ref="D90:L90" si="23">SUM(D91:D158)-D150-D151-D152-D153-D154-D155-D142-D143-D144-D145-D146-D147</f>
        <v>0</v>
      </c>
      <c r="E90" s="15">
        <f t="shared" si="23"/>
        <v>42567763</v>
      </c>
      <c r="F90" s="15">
        <f t="shared" si="23"/>
        <v>2792650</v>
      </c>
      <c r="G90" s="15">
        <f t="shared" si="23"/>
        <v>41484673</v>
      </c>
      <c r="H90" s="15">
        <f t="shared" si="23"/>
        <v>2792650</v>
      </c>
      <c r="I90" s="15">
        <f>SUM(I91:I158)-I150-I151-I152-I153-I154-I155-I142-I143-I144-I145-I146-I147</f>
        <v>55879968</v>
      </c>
      <c r="J90" s="15">
        <f t="shared" si="23"/>
        <v>56086468</v>
      </c>
      <c r="K90" s="15">
        <f t="shared" si="23"/>
        <v>55879968</v>
      </c>
      <c r="L90" s="15">
        <f t="shared" si="23"/>
        <v>56086468</v>
      </c>
      <c r="M90" s="235"/>
      <c r="N90" s="56"/>
      <c r="O90" s="53"/>
    </row>
    <row r="91" spans="1:15" ht="141.75" hidden="1" x14ac:dyDescent="0.25">
      <c r="A91" s="62"/>
      <c r="B91" s="153" t="s">
        <v>632</v>
      </c>
      <c r="C91" s="52"/>
      <c r="D91" s="52"/>
      <c r="E91" s="52"/>
      <c r="F91" s="52"/>
      <c r="G91" s="52"/>
      <c r="H91" s="52"/>
      <c r="I91" s="52"/>
      <c r="J91" s="52">
        <v>2389804</v>
      </c>
      <c r="K91" s="52"/>
      <c r="L91" s="52">
        <v>2389804</v>
      </c>
      <c r="M91" s="235" t="s">
        <v>633</v>
      </c>
      <c r="N91" s="56" t="s">
        <v>634</v>
      </c>
      <c r="O91" s="53"/>
    </row>
    <row r="92" spans="1:15" ht="141.75" hidden="1" x14ac:dyDescent="0.25">
      <c r="A92" s="62"/>
      <c r="B92" s="153" t="s">
        <v>635</v>
      </c>
      <c r="C92" s="52"/>
      <c r="D92" s="52"/>
      <c r="E92" s="52"/>
      <c r="F92" s="52"/>
      <c r="G92" s="52"/>
      <c r="H92" s="52"/>
      <c r="I92" s="52"/>
      <c r="J92" s="52">
        <v>62548</v>
      </c>
      <c r="K92" s="52"/>
      <c r="L92" s="52">
        <v>62548</v>
      </c>
      <c r="M92" s="235" t="s">
        <v>636</v>
      </c>
      <c r="N92" s="56" t="s">
        <v>634</v>
      </c>
      <c r="O92" s="53"/>
    </row>
    <row r="93" spans="1:15" ht="157.5" hidden="1" x14ac:dyDescent="0.25">
      <c r="A93" s="62"/>
      <c r="B93" s="153" t="s">
        <v>637</v>
      </c>
      <c r="C93" s="52"/>
      <c r="D93" s="52"/>
      <c r="E93" s="52"/>
      <c r="F93" s="52"/>
      <c r="G93" s="52"/>
      <c r="H93" s="52"/>
      <c r="I93" s="52"/>
      <c r="J93" s="52">
        <v>691150</v>
      </c>
      <c r="K93" s="52"/>
      <c r="L93" s="52">
        <v>691150</v>
      </c>
      <c r="M93" s="235" t="s">
        <v>638</v>
      </c>
      <c r="N93" s="56" t="s">
        <v>634</v>
      </c>
      <c r="O93" s="53"/>
    </row>
    <row r="94" spans="1:15" ht="189" hidden="1" x14ac:dyDescent="0.25">
      <c r="A94" s="62"/>
      <c r="B94" s="153" t="s">
        <v>639</v>
      </c>
      <c r="C94" s="52"/>
      <c r="D94" s="52"/>
      <c r="E94" s="52"/>
      <c r="F94" s="52"/>
      <c r="G94" s="52"/>
      <c r="H94" s="52"/>
      <c r="I94" s="52">
        <v>213400</v>
      </c>
      <c r="J94" s="52"/>
      <c r="K94" s="52">
        <v>213400</v>
      </c>
      <c r="L94" s="52"/>
      <c r="M94" s="235" t="s">
        <v>640</v>
      </c>
      <c r="N94" s="56" t="s">
        <v>634</v>
      </c>
      <c r="O94" s="53"/>
    </row>
    <row r="95" spans="1:15" ht="173.25" hidden="1" x14ac:dyDescent="0.25">
      <c r="A95" s="62"/>
      <c r="B95" s="153" t="s">
        <v>497</v>
      </c>
      <c r="C95" s="52"/>
      <c r="D95" s="52"/>
      <c r="E95" s="52"/>
      <c r="F95" s="52"/>
      <c r="G95" s="52"/>
      <c r="H95" s="52"/>
      <c r="I95" s="52">
        <v>40600</v>
      </c>
      <c r="J95" s="52">
        <v>13944600</v>
      </c>
      <c r="K95" s="52">
        <v>40600</v>
      </c>
      <c r="L95" s="52">
        <v>13944600</v>
      </c>
      <c r="M95" s="235" t="s">
        <v>498</v>
      </c>
      <c r="N95" s="56" t="s">
        <v>499</v>
      </c>
      <c r="O95" s="53"/>
    </row>
    <row r="96" spans="1:15" ht="409.5" hidden="1" x14ac:dyDescent="0.25">
      <c r="A96" s="62"/>
      <c r="B96" s="153" t="s">
        <v>500</v>
      </c>
      <c r="C96" s="52"/>
      <c r="D96" s="52"/>
      <c r="E96" s="52">
        <v>7707865</v>
      </c>
      <c r="F96" s="52"/>
      <c r="G96" s="52">
        <v>7707865</v>
      </c>
      <c r="H96" s="52"/>
      <c r="I96" s="52">
        <v>26212160</v>
      </c>
      <c r="J96" s="52">
        <v>7319607</v>
      </c>
      <c r="K96" s="52">
        <v>26212160</v>
      </c>
      <c r="L96" s="52">
        <v>7319607</v>
      </c>
      <c r="M96" s="235" t="s">
        <v>501</v>
      </c>
      <c r="N96" s="56" t="s">
        <v>502</v>
      </c>
      <c r="O96" s="53"/>
    </row>
    <row r="97" spans="1:15" ht="126" hidden="1" x14ac:dyDescent="0.25">
      <c r="A97" s="62"/>
      <c r="B97" s="153" t="s">
        <v>626</v>
      </c>
      <c r="C97" s="52"/>
      <c r="D97" s="52"/>
      <c r="E97" s="52"/>
      <c r="F97" s="52"/>
      <c r="G97" s="52"/>
      <c r="H97" s="52"/>
      <c r="I97" s="52">
        <v>23848</v>
      </c>
      <c r="J97" s="52">
        <v>26525</v>
      </c>
      <c r="K97" s="52">
        <v>23848</v>
      </c>
      <c r="L97" s="52">
        <v>26525</v>
      </c>
      <c r="M97" s="235" t="s">
        <v>628</v>
      </c>
      <c r="N97" s="56" t="s">
        <v>627</v>
      </c>
      <c r="O97" s="53"/>
    </row>
    <row r="98" spans="1:15" ht="90" hidden="1" x14ac:dyDescent="0.25">
      <c r="A98" s="62"/>
      <c r="B98" s="153" t="s">
        <v>503</v>
      </c>
      <c r="C98" s="52"/>
      <c r="D98" s="52"/>
      <c r="E98" s="52"/>
      <c r="F98" s="52"/>
      <c r="G98" s="52"/>
      <c r="H98" s="52"/>
      <c r="I98" s="52">
        <v>1086317</v>
      </c>
      <c r="J98" s="52">
        <v>1086317</v>
      </c>
      <c r="K98" s="52">
        <v>1086317</v>
      </c>
      <c r="L98" s="52">
        <v>1086317</v>
      </c>
      <c r="M98" s="235" t="s">
        <v>507</v>
      </c>
      <c r="N98" s="56" t="s">
        <v>504</v>
      </c>
      <c r="O98" s="53"/>
    </row>
    <row r="99" spans="1:15" ht="126" hidden="1" x14ac:dyDescent="0.25">
      <c r="A99" s="62"/>
      <c r="B99" s="153" t="s">
        <v>505</v>
      </c>
      <c r="C99" s="52"/>
      <c r="D99" s="52"/>
      <c r="E99" s="52">
        <v>1354629</v>
      </c>
      <c r="F99" s="52"/>
      <c r="G99" s="52">
        <v>1354629</v>
      </c>
      <c r="H99" s="52"/>
      <c r="I99" s="52">
        <v>2677</v>
      </c>
      <c r="J99" s="52"/>
      <c r="K99" s="52">
        <v>2677</v>
      </c>
      <c r="L99" s="52"/>
      <c r="M99" s="235" t="s">
        <v>508</v>
      </c>
      <c r="N99" s="56" t="s">
        <v>506</v>
      </c>
      <c r="O99" s="53"/>
    </row>
    <row r="100" spans="1:15" ht="178.5" hidden="1" x14ac:dyDescent="0.25">
      <c r="A100" s="62"/>
      <c r="B100" s="250" t="s">
        <v>539</v>
      </c>
      <c r="C100" s="247">
        <v>-40797200</v>
      </c>
      <c r="D100" s="140"/>
      <c r="E100" s="140"/>
      <c r="F100" s="140"/>
      <c r="G100" s="140"/>
      <c r="H100" s="140"/>
      <c r="I100" s="140"/>
      <c r="J100" s="140"/>
      <c r="K100" s="140"/>
      <c r="L100" s="140"/>
      <c r="M100" s="77" t="s">
        <v>540</v>
      </c>
      <c r="N100" s="77"/>
      <c r="O100" s="53"/>
    </row>
    <row r="101" spans="1:15" ht="165" hidden="1" x14ac:dyDescent="0.25">
      <c r="A101" s="62"/>
      <c r="B101" s="124" t="s">
        <v>541</v>
      </c>
      <c r="C101" s="247">
        <v>-8192000</v>
      </c>
      <c r="D101" s="140"/>
      <c r="E101" s="140"/>
      <c r="F101" s="140"/>
      <c r="G101" s="140"/>
      <c r="H101" s="140"/>
      <c r="I101" s="140"/>
      <c r="J101" s="140"/>
      <c r="K101" s="140"/>
      <c r="L101" s="140"/>
      <c r="M101" s="248" t="s">
        <v>542</v>
      </c>
      <c r="N101" s="248"/>
      <c r="O101" s="53"/>
    </row>
    <row r="102" spans="1:15" ht="165" hidden="1" x14ac:dyDescent="0.25">
      <c r="A102" s="62"/>
      <c r="B102" s="124" t="s">
        <v>541</v>
      </c>
      <c r="C102" s="247"/>
      <c r="D102" s="140"/>
      <c r="E102" s="140"/>
      <c r="F102" s="140"/>
      <c r="G102" s="140"/>
      <c r="H102" s="140"/>
      <c r="I102" s="140">
        <v>22000</v>
      </c>
      <c r="J102" s="140">
        <v>22000</v>
      </c>
      <c r="K102" s="140">
        <v>22000</v>
      </c>
      <c r="L102" s="140">
        <v>22000</v>
      </c>
      <c r="M102" s="249" t="s">
        <v>543</v>
      </c>
      <c r="N102" s="249" t="s">
        <v>544</v>
      </c>
      <c r="O102" s="53"/>
    </row>
    <row r="103" spans="1:15" ht="240" hidden="1" x14ac:dyDescent="0.25">
      <c r="A103" s="62"/>
      <c r="B103" s="142" t="s">
        <v>539</v>
      </c>
      <c r="C103" s="143"/>
      <c r="D103" s="25"/>
      <c r="E103" s="25"/>
      <c r="F103" s="25"/>
      <c r="G103" s="140"/>
      <c r="H103" s="140"/>
      <c r="I103" s="140">
        <v>2090000</v>
      </c>
      <c r="J103" s="25">
        <v>2090000</v>
      </c>
      <c r="K103" s="25">
        <v>2090000</v>
      </c>
      <c r="L103" s="25">
        <v>2090000</v>
      </c>
      <c r="M103" s="72" t="s">
        <v>545</v>
      </c>
      <c r="N103" s="166" t="s">
        <v>545</v>
      </c>
      <c r="O103" s="53"/>
    </row>
    <row r="104" spans="1:15" ht="120" hidden="1" x14ac:dyDescent="0.25">
      <c r="A104" s="62"/>
      <c r="B104" s="142" t="s">
        <v>546</v>
      </c>
      <c r="C104" s="143"/>
      <c r="D104" s="25"/>
      <c r="E104" s="25"/>
      <c r="F104" s="25"/>
      <c r="G104" s="140"/>
      <c r="H104" s="140"/>
      <c r="I104" s="140">
        <v>8620345</v>
      </c>
      <c r="J104" s="25">
        <v>8620345</v>
      </c>
      <c r="K104" s="25">
        <v>8620345</v>
      </c>
      <c r="L104" s="25">
        <v>8620345</v>
      </c>
      <c r="M104" s="72" t="s">
        <v>547</v>
      </c>
      <c r="N104" s="166" t="s">
        <v>547</v>
      </c>
      <c r="O104" s="53"/>
    </row>
    <row r="105" spans="1:15" ht="135" hidden="1" x14ac:dyDescent="0.25">
      <c r="A105" s="62"/>
      <c r="B105" s="142" t="s">
        <v>548</v>
      </c>
      <c r="C105" s="143"/>
      <c r="D105" s="25"/>
      <c r="E105" s="25"/>
      <c r="F105" s="25"/>
      <c r="G105" s="140"/>
      <c r="H105" s="140"/>
      <c r="I105" s="140">
        <v>17200</v>
      </c>
      <c r="J105" s="25">
        <v>17200</v>
      </c>
      <c r="K105" s="25">
        <v>17200</v>
      </c>
      <c r="L105" s="25">
        <v>17200</v>
      </c>
      <c r="M105" s="72" t="s">
        <v>549</v>
      </c>
      <c r="N105" s="166" t="s">
        <v>549</v>
      </c>
      <c r="O105" s="53"/>
    </row>
    <row r="106" spans="1:15" ht="135" hidden="1" x14ac:dyDescent="0.25">
      <c r="A106" s="62"/>
      <c r="B106" s="142" t="s">
        <v>550</v>
      </c>
      <c r="C106" s="143">
        <v>-2214000</v>
      </c>
      <c r="D106" s="25"/>
      <c r="E106" s="25"/>
      <c r="F106" s="25"/>
      <c r="G106" s="140"/>
      <c r="H106" s="140"/>
      <c r="I106" s="140"/>
      <c r="J106" s="25"/>
      <c r="K106" s="25"/>
      <c r="L106" s="25"/>
      <c r="M106" s="72" t="s">
        <v>551</v>
      </c>
      <c r="N106" s="166" t="s">
        <v>551</v>
      </c>
      <c r="O106" s="53"/>
    </row>
    <row r="107" spans="1:15" ht="135" hidden="1" x14ac:dyDescent="0.25">
      <c r="A107" s="62"/>
      <c r="B107" s="142" t="s">
        <v>550</v>
      </c>
      <c r="C107" s="143"/>
      <c r="D107" s="25"/>
      <c r="E107" s="25"/>
      <c r="F107" s="25"/>
      <c r="G107" s="140"/>
      <c r="H107" s="140"/>
      <c r="I107" s="140">
        <v>159961</v>
      </c>
      <c r="J107" s="25">
        <v>159961</v>
      </c>
      <c r="K107" s="25">
        <v>159961</v>
      </c>
      <c r="L107" s="25">
        <v>159961</v>
      </c>
      <c r="M107" s="72" t="s">
        <v>552</v>
      </c>
      <c r="N107" s="166" t="s">
        <v>552</v>
      </c>
      <c r="O107" s="53"/>
    </row>
    <row r="108" spans="1:15" ht="135" hidden="1" x14ac:dyDescent="0.25">
      <c r="A108" s="62"/>
      <c r="B108" s="142" t="s">
        <v>548</v>
      </c>
      <c r="C108" s="143">
        <v>880904</v>
      </c>
      <c r="D108" s="25"/>
      <c r="E108" s="25"/>
      <c r="F108" s="25"/>
      <c r="G108" s="140"/>
      <c r="H108" s="140"/>
      <c r="I108" s="140"/>
      <c r="J108" s="25"/>
      <c r="K108" s="25"/>
      <c r="L108" s="25"/>
      <c r="M108" s="72" t="s">
        <v>553</v>
      </c>
      <c r="N108" s="166" t="s">
        <v>553</v>
      </c>
      <c r="O108" s="53"/>
    </row>
    <row r="109" spans="1:15" ht="165" hidden="1" x14ac:dyDescent="0.25">
      <c r="A109" s="62"/>
      <c r="B109" s="142" t="s">
        <v>554</v>
      </c>
      <c r="C109" s="143">
        <v>-3055000</v>
      </c>
      <c r="D109" s="25"/>
      <c r="E109" s="25"/>
      <c r="F109" s="25"/>
      <c r="G109" s="140"/>
      <c r="H109" s="140"/>
      <c r="I109" s="140">
        <v>129143</v>
      </c>
      <c r="J109" s="25">
        <v>129143</v>
      </c>
      <c r="K109" s="25">
        <v>129143</v>
      </c>
      <c r="L109" s="25">
        <v>129143</v>
      </c>
      <c r="M109" s="72" t="s">
        <v>555</v>
      </c>
      <c r="N109" s="166" t="s">
        <v>555</v>
      </c>
      <c r="O109" s="53"/>
    </row>
    <row r="110" spans="1:15" ht="204.75" hidden="1" x14ac:dyDescent="0.25">
      <c r="A110" s="62"/>
      <c r="B110" s="142" t="s">
        <v>556</v>
      </c>
      <c r="C110" s="143"/>
      <c r="D110" s="25"/>
      <c r="E110" s="25"/>
      <c r="F110" s="25"/>
      <c r="G110" s="140"/>
      <c r="H110" s="140"/>
      <c r="I110" s="140"/>
      <c r="J110" s="25">
        <v>5929253</v>
      </c>
      <c r="K110" s="25"/>
      <c r="L110" s="25">
        <v>5929253</v>
      </c>
      <c r="M110" s="72" t="s">
        <v>557</v>
      </c>
      <c r="N110" s="166" t="s">
        <v>557</v>
      </c>
      <c r="O110" s="53"/>
    </row>
    <row r="111" spans="1:15" ht="120" hidden="1" x14ac:dyDescent="0.25">
      <c r="A111" s="62"/>
      <c r="B111" s="142" t="s">
        <v>558</v>
      </c>
      <c r="C111" s="143"/>
      <c r="D111" s="25"/>
      <c r="E111" s="25"/>
      <c r="F111" s="25"/>
      <c r="G111" s="140"/>
      <c r="H111" s="140"/>
      <c r="I111" s="140">
        <v>4167253</v>
      </c>
      <c r="J111" s="25"/>
      <c r="K111" s="25">
        <v>4167253</v>
      </c>
      <c r="L111" s="25"/>
      <c r="M111" s="72" t="s">
        <v>559</v>
      </c>
      <c r="N111" s="166" t="s">
        <v>559</v>
      </c>
      <c r="O111" s="53"/>
    </row>
    <row r="112" spans="1:15" ht="120" hidden="1" x14ac:dyDescent="0.25">
      <c r="A112" s="62"/>
      <c r="B112" s="142" t="s">
        <v>767</v>
      </c>
      <c r="C112" s="143"/>
      <c r="D112" s="25"/>
      <c r="E112" s="25"/>
      <c r="F112" s="25"/>
      <c r="G112" s="140"/>
      <c r="H112" s="140"/>
      <c r="I112" s="140">
        <v>2533390</v>
      </c>
      <c r="J112" s="25">
        <v>2533390</v>
      </c>
      <c r="K112" s="25">
        <v>2533390</v>
      </c>
      <c r="L112" s="25">
        <v>2533390</v>
      </c>
      <c r="M112" s="72" t="s">
        <v>766</v>
      </c>
      <c r="N112" s="166"/>
      <c r="O112" s="53"/>
    </row>
    <row r="113" spans="1:15" ht="120" hidden="1" x14ac:dyDescent="0.25">
      <c r="A113" s="62"/>
      <c r="B113" s="142" t="s">
        <v>558</v>
      </c>
      <c r="C113" s="143"/>
      <c r="D113" s="25"/>
      <c r="E113" s="25"/>
      <c r="F113" s="25"/>
      <c r="G113" s="140"/>
      <c r="H113" s="140"/>
      <c r="I113" s="140">
        <v>1034764</v>
      </c>
      <c r="J113" s="25">
        <v>1034764</v>
      </c>
      <c r="K113" s="25">
        <v>1034764</v>
      </c>
      <c r="L113" s="25">
        <v>1034764</v>
      </c>
      <c r="M113" s="72" t="s">
        <v>560</v>
      </c>
      <c r="N113" s="166" t="s">
        <v>560</v>
      </c>
      <c r="O113" s="53"/>
    </row>
    <row r="114" spans="1:15" ht="78.75" hidden="1" x14ac:dyDescent="0.25">
      <c r="A114" s="62"/>
      <c r="B114" s="142" t="s">
        <v>561</v>
      </c>
      <c r="C114" s="143"/>
      <c r="D114" s="25"/>
      <c r="E114" s="25"/>
      <c r="F114" s="25"/>
      <c r="G114" s="140"/>
      <c r="H114" s="140"/>
      <c r="I114" s="140">
        <v>1544000</v>
      </c>
      <c r="J114" s="25"/>
      <c r="K114" s="25">
        <v>1544000</v>
      </c>
      <c r="L114" s="25"/>
      <c r="M114" s="72" t="s">
        <v>562</v>
      </c>
      <c r="N114" s="166" t="s">
        <v>562</v>
      </c>
      <c r="O114" s="53"/>
    </row>
    <row r="115" spans="1:15" ht="47.25" hidden="1" x14ac:dyDescent="0.25">
      <c r="A115" s="62"/>
      <c r="B115" s="142" t="s">
        <v>561</v>
      </c>
      <c r="C115" s="143"/>
      <c r="D115" s="25"/>
      <c r="E115" s="25"/>
      <c r="F115" s="25"/>
      <c r="G115" s="140"/>
      <c r="H115" s="140"/>
      <c r="I115" s="140">
        <v>1840000</v>
      </c>
      <c r="J115" s="25">
        <v>1840000</v>
      </c>
      <c r="K115" s="25">
        <v>1840000</v>
      </c>
      <c r="L115" s="25">
        <v>1840000</v>
      </c>
      <c r="M115" s="72" t="s">
        <v>563</v>
      </c>
      <c r="N115" s="166" t="s">
        <v>563</v>
      </c>
      <c r="O115" s="53"/>
    </row>
    <row r="116" spans="1:15" ht="110.25" hidden="1" x14ac:dyDescent="0.25">
      <c r="A116" s="62"/>
      <c r="B116" s="142" t="s">
        <v>564</v>
      </c>
      <c r="C116" s="143"/>
      <c r="D116" s="25"/>
      <c r="E116" s="25"/>
      <c r="F116" s="25"/>
      <c r="G116" s="140"/>
      <c r="H116" s="140"/>
      <c r="I116" s="140"/>
      <c r="J116" s="25"/>
      <c r="K116" s="25"/>
      <c r="L116" s="25"/>
      <c r="M116" s="72" t="s">
        <v>565</v>
      </c>
      <c r="N116" s="166" t="s">
        <v>566</v>
      </c>
      <c r="O116" s="53"/>
    </row>
    <row r="117" spans="1:15" ht="75" hidden="1" x14ac:dyDescent="0.25">
      <c r="A117" s="62"/>
      <c r="B117" s="142" t="s">
        <v>556</v>
      </c>
      <c r="C117" s="143"/>
      <c r="D117" s="25"/>
      <c r="E117" s="25"/>
      <c r="F117" s="25"/>
      <c r="G117" s="140"/>
      <c r="H117" s="140"/>
      <c r="I117" s="140">
        <v>438000</v>
      </c>
      <c r="J117" s="25">
        <v>438000</v>
      </c>
      <c r="K117" s="25">
        <v>438000</v>
      </c>
      <c r="L117" s="25">
        <v>438000</v>
      </c>
      <c r="M117" s="72" t="s">
        <v>567</v>
      </c>
      <c r="N117" s="166" t="s">
        <v>567</v>
      </c>
      <c r="O117" s="53"/>
    </row>
    <row r="118" spans="1:15" ht="110.25" hidden="1" x14ac:dyDescent="0.25">
      <c r="A118" s="62"/>
      <c r="B118" s="142" t="s">
        <v>564</v>
      </c>
      <c r="C118" s="143"/>
      <c r="D118" s="25"/>
      <c r="E118" s="25"/>
      <c r="F118" s="25"/>
      <c r="G118" s="140"/>
      <c r="H118" s="140"/>
      <c r="I118" s="140"/>
      <c r="J118" s="25">
        <v>1419000</v>
      </c>
      <c r="K118" s="25"/>
      <c r="L118" s="25">
        <v>1419000</v>
      </c>
      <c r="M118" s="72" t="s">
        <v>568</v>
      </c>
      <c r="N118" s="166" t="s">
        <v>568</v>
      </c>
      <c r="O118" s="53"/>
    </row>
    <row r="119" spans="1:15" ht="135" hidden="1" x14ac:dyDescent="0.25">
      <c r="A119" s="62"/>
      <c r="B119" s="142" t="s">
        <v>569</v>
      </c>
      <c r="C119" s="143"/>
      <c r="D119" s="25"/>
      <c r="E119" s="25"/>
      <c r="F119" s="25"/>
      <c r="G119" s="140"/>
      <c r="H119" s="140"/>
      <c r="I119" s="140">
        <v>12000</v>
      </c>
      <c r="J119" s="25">
        <v>12000</v>
      </c>
      <c r="K119" s="25">
        <v>12000</v>
      </c>
      <c r="L119" s="25">
        <v>12000</v>
      </c>
      <c r="M119" s="72" t="s">
        <v>570</v>
      </c>
      <c r="N119" s="166" t="s">
        <v>570</v>
      </c>
      <c r="O119" s="53"/>
    </row>
    <row r="120" spans="1:15" ht="110.25" hidden="1" x14ac:dyDescent="0.25">
      <c r="A120" s="62"/>
      <c r="B120" s="142" t="s">
        <v>571</v>
      </c>
      <c r="C120" s="143"/>
      <c r="D120" s="25"/>
      <c r="E120" s="25"/>
      <c r="F120" s="25"/>
      <c r="G120" s="140"/>
      <c r="H120" s="140"/>
      <c r="I120" s="140"/>
      <c r="J120" s="25">
        <v>397202</v>
      </c>
      <c r="K120" s="25"/>
      <c r="L120" s="25">
        <v>397202</v>
      </c>
      <c r="M120" s="72" t="s">
        <v>572</v>
      </c>
      <c r="N120" s="166" t="s">
        <v>572</v>
      </c>
      <c r="O120" s="53"/>
    </row>
    <row r="121" spans="1:15" ht="120" hidden="1" x14ac:dyDescent="0.25">
      <c r="A121" s="62"/>
      <c r="B121" s="142" t="s">
        <v>573</v>
      </c>
      <c r="C121" s="143"/>
      <c r="D121" s="25"/>
      <c r="E121" s="25"/>
      <c r="F121" s="25"/>
      <c r="G121" s="140"/>
      <c r="H121" s="140"/>
      <c r="I121" s="140"/>
      <c r="J121" s="25">
        <v>23923</v>
      </c>
      <c r="K121" s="25"/>
      <c r="L121" s="25">
        <v>23923</v>
      </c>
      <c r="M121" s="72" t="s">
        <v>574</v>
      </c>
      <c r="N121" s="166" t="s">
        <v>574</v>
      </c>
      <c r="O121" s="53"/>
    </row>
    <row r="122" spans="1:15" ht="110.25" hidden="1" x14ac:dyDescent="0.25">
      <c r="A122" s="62"/>
      <c r="B122" s="142" t="s">
        <v>575</v>
      </c>
      <c r="C122" s="143"/>
      <c r="D122" s="25"/>
      <c r="E122" s="25"/>
      <c r="F122" s="25"/>
      <c r="G122" s="140"/>
      <c r="H122" s="140"/>
      <c r="I122" s="140"/>
      <c r="J122" s="25">
        <v>326</v>
      </c>
      <c r="K122" s="25"/>
      <c r="L122" s="25">
        <v>326</v>
      </c>
      <c r="M122" s="72" t="s">
        <v>574</v>
      </c>
      <c r="N122" s="166" t="s">
        <v>574</v>
      </c>
      <c r="O122" s="53"/>
    </row>
    <row r="123" spans="1:15" ht="78.75" hidden="1" x14ac:dyDescent="0.25">
      <c r="A123" s="62"/>
      <c r="B123" s="142" t="s">
        <v>576</v>
      </c>
      <c r="C123" s="143"/>
      <c r="D123" s="25"/>
      <c r="E123" s="25">
        <v>11103290</v>
      </c>
      <c r="F123" s="25"/>
      <c r="G123" s="140">
        <v>11103290</v>
      </c>
      <c r="H123" s="140"/>
      <c r="I123" s="140"/>
      <c r="J123" s="25"/>
      <c r="K123" s="25"/>
      <c r="L123" s="25"/>
      <c r="M123" s="72" t="s">
        <v>577</v>
      </c>
      <c r="N123" s="166" t="s">
        <v>577</v>
      </c>
      <c r="O123" s="53"/>
    </row>
    <row r="124" spans="1:15" ht="346.5" hidden="1" x14ac:dyDescent="0.25">
      <c r="A124" s="62"/>
      <c r="B124" s="142" t="s">
        <v>576</v>
      </c>
      <c r="C124" s="143"/>
      <c r="D124" s="25"/>
      <c r="E124" s="25"/>
      <c r="F124" s="25"/>
      <c r="G124" s="140"/>
      <c r="H124" s="140"/>
      <c r="I124" s="140">
        <v>3692821</v>
      </c>
      <c r="J124" s="25"/>
      <c r="K124" s="25">
        <v>3692821</v>
      </c>
      <c r="L124" s="25"/>
      <c r="M124" s="72" t="s">
        <v>578</v>
      </c>
      <c r="N124" s="166" t="s">
        <v>578</v>
      </c>
      <c r="O124" s="53"/>
    </row>
    <row r="125" spans="1:15" ht="78.75" x14ac:dyDescent="0.25">
      <c r="A125" s="62"/>
      <c r="B125" s="142" t="s">
        <v>576</v>
      </c>
      <c r="C125" s="143"/>
      <c r="D125" s="25"/>
      <c r="E125" s="25"/>
      <c r="F125" s="25">
        <v>284014</v>
      </c>
      <c r="G125" s="140"/>
      <c r="H125" s="140">
        <v>284014</v>
      </c>
      <c r="I125" s="140"/>
      <c r="J125" s="25"/>
      <c r="K125" s="25"/>
      <c r="L125" s="25"/>
      <c r="M125" s="262" t="s">
        <v>579</v>
      </c>
      <c r="N125" s="263" t="s">
        <v>579</v>
      </c>
      <c r="O125" s="53"/>
    </row>
    <row r="126" spans="1:15" ht="105" x14ac:dyDescent="0.25">
      <c r="A126" s="62"/>
      <c r="B126" s="142" t="s">
        <v>580</v>
      </c>
      <c r="C126" s="143"/>
      <c r="D126" s="25"/>
      <c r="E126" s="25"/>
      <c r="F126" s="25">
        <v>38838</v>
      </c>
      <c r="G126" s="140"/>
      <c r="H126" s="140">
        <v>38838</v>
      </c>
      <c r="I126" s="140"/>
      <c r="J126" s="25"/>
      <c r="K126" s="25"/>
      <c r="L126" s="25"/>
      <c r="M126" s="262" t="s">
        <v>581</v>
      </c>
      <c r="N126" s="263" t="s">
        <v>581</v>
      </c>
      <c r="O126" s="53"/>
    </row>
    <row r="127" spans="1:15" ht="105" hidden="1" x14ac:dyDescent="0.25">
      <c r="A127" s="62"/>
      <c r="B127" s="142" t="s">
        <v>580</v>
      </c>
      <c r="C127" s="143"/>
      <c r="D127" s="25"/>
      <c r="E127" s="25"/>
      <c r="F127" s="25"/>
      <c r="G127" s="140"/>
      <c r="H127" s="140"/>
      <c r="I127" s="140"/>
      <c r="J127" s="25">
        <v>240884</v>
      </c>
      <c r="K127" s="25"/>
      <c r="L127" s="25">
        <v>240884</v>
      </c>
      <c r="M127" s="72" t="s">
        <v>582</v>
      </c>
      <c r="N127" s="166" t="s">
        <v>582</v>
      </c>
      <c r="O127" s="53"/>
    </row>
    <row r="128" spans="1:15" ht="105" x14ac:dyDescent="0.25">
      <c r="A128" s="62"/>
      <c r="B128" s="142" t="s">
        <v>583</v>
      </c>
      <c r="C128" s="143"/>
      <c r="D128" s="25"/>
      <c r="E128" s="25"/>
      <c r="F128" s="25">
        <v>24252</v>
      </c>
      <c r="G128" s="140"/>
      <c r="H128" s="140">
        <v>24252</v>
      </c>
      <c r="I128" s="140"/>
      <c r="J128" s="25"/>
      <c r="K128" s="25"/>
      <c r="L128" s="25"/>
      <c r="M128" s="262" t="s">
        <v>584</v>
      </c>
      <c r="N128" s="263" t="s">
        <v>584</v>
      </c>
      <c r="O128" s="53"/>
    </row>
    <row r="129" spans="1:15" ht="105" hidden="1" x14ac:dyDescent="0.25">
      <c r="A129" s="62"/>
      <c r="B129" s="142" t="s">
        <v>583</v>
      </c>
      <c r="C129" s="143"/>
      <c r="D129" s="25"/>
      <c r="E129" s="25"/>
      <c r="F129" s="25"/>
      <c r="G129" s="140"/>
      <c r="H129" s="140"/>
      <c r="I129" s="140"/>
      <c r="J129" s="25">
        <v>159875</v>
      </c>
      <c r="K129" s="25"/>
      <c r="L129" s="25">
        <v>159875</v>
      </c>
      <c r="M129" s="72" t="s">
        <v>585</v>
      </c>
      <c r="N129" s="166" t="s">
        <v>585</v>
      </c>
      <c r="O129" s="53"/>
    </row>
    <row r="130" spans="1:15" ht="126" hidden="1" x14ac:dyDescent="0.25">
      <c r="A130" s="62"/>
      <c r="B130" s="142" t="s">
        <v>583</v>
      </c>
      <c r="C130" s="143"/>
      <c r="D130" s="25"/>
      <c r="E130" s="25">
        <v>221565</v>
      </c>
      <c r="F130" s="25"/>
      <c r="G130" s="140">
        <v>221565</v>
      </c>
      <c r="H130" s="140"/>
      <c r="I130" s="140"/>
      <c r="J130" s="25"/>
      <c r="K130" s="25"/>
      <c r="L130" s="25"/>
      <c r="M130" s="72" t="s">
        <v>586</v>
      </c>
      <c r="N130" s="166" t="s">
        <v>586</v>
      </c>
      <c r="O130" s="53"/>
    </row>
    <row r="131" spans="1:15" ht="78.75" hidden="1" x14ac:dyDescent="0.25">
      <c r="A131" s="62"/>
      <c r="B131" s="142" t="s">
        <v>587</v>
      </c>
      <c r="C131" s="143"/>
      <c r="D131" s="25"/>
      <c r="E131" s="25"/>
      <c r="F131" s="25"/>
      <c r="G131" s="140"/>
      <c r="H131" s="140"/>
      <c r="I131" s="140"/>
      <c r="J131" s="25">
        <v>75873</v>
      </c>
      <c r="K131" s="25"/>
      <c r="L131" s="25">
        <v>75873</v>
      </c>
      <c r="M131" s="72" t="s">
        <v>588</v>
      </c>
      <c r="N131" s="166" t="s">
        <v>588</v>
      </c>
      <c r="O131" s="53"/>
    </row>
    <row r="132" spans="1:15" ht="63" x14ac:dyDescent="0.25">
      <c r="A132" s="62"/>
      <c r="B132" s="142" t="s">
        <v>587</v>
      </c>
      <c r="C132" s="143"/>
      <c r="D132" s="25"/>
      <c r="E132" s="25"/>
      <c r="F132" s="25">
        <v>2229216</v>
      </c>
      <c r="G132" s="140"/>
      <c r="H132" s="140">
        <v>2229216</v>
      </c>
      <c r="I132" s="140"/>
      <c r="J132" s="25"/>
      <c r="K132" s="25"/>
      <c r="L132" s="25"/>
      <c r="M132" s="262" t="s">
        <v>589</v>
      </c>
      <c r="N132" s="263" t="s">
        <v>589</v>
      </c>
      <c r="O132" s="53"/>
    </row>
    <row r="133" spans="1:15" ht="94.5" hidden="1" x14ac:dyDescent="0.25">
      <c r="A133" s="62"/>
      <c r="B133" s="142" t="s">
        <v>587</v>
      </c>
      <c r="C133" s="143"/>
      <c r="D133" s="25"/>
      <c r="E133" s="25"/>
      <c r="F133" s="25"/>
      <c r="G133" s="140"/>
      <c r="H133" s="140"/>
      <c r="I133" s="140"/>
      <c r="J133" s="25">
        <v>2757938</v>
      </c>
      <c r="K133" s="25"/>
      <c r="L133" s="25">
        <v>2757938</v>
      </c>
      <c r="M133" s="72" t="s">
        <v>590</v>
      </c>
      <c r="N133" s="166" t="s">
        <v>590</v>
      </c>
      <c r="O133" s="53"/>
    </row>
    <row r="134" spans="1:15" ht="94.5" hidden="1" x14ac:dyDescent="0.25">
      <c r="A134" s="62"/>
      <c r="B134" s="142" t="s">
        <v>587</v>
      </c>
      <c r="C134" s="143"/>
      <c r="D134" s="25"/>
      <c r="E134" s="25"/>
      <c r="F134" s="25"/>
      <c r="G134" s="140"/>
      <c r="H134" s="140"/>
      <c r="I134" s="140"/>
      <c r="J134" s="25">
        <v>369401</v>
      </c>
      <c r="K134" s="25"/>
      <c r="L134" s="25">
        <v>369401</v>
      </c>
      <c r="M134" s="72" t="s">
        <v>591</v>
      </c>
      <c r="N134" s="166" t="s">
        <v>591</v>
      </c>
      <c r="O134" s="53"/>
    </row>
    <row r="135" spans="1:15" ht="60" hidden="1" x14ac:dyDescent="0.25">
      <c r="A135" s="62"/>
      <c r="B135" s="142" t="s">
        <v>587</v>
      </c>
      <c r="C135" s="143"/>
      <c r="D135" s="25"/>
      <c r="E135" s="25"/>
      <c r="F135" s="25"/>
      <c r="G135" s="140"/>
      <c r="H135" s="140"/>
      <c r="I135" s="140">
        <v>166938</v>
      </c>
      <c r="J135" s="25">
        <v>166938</v>
      </c>
      <c r="K135" s="25">
        <v>166938</v>
      </c>
      <c r="L135" s="25">
        <v>166938</v>
      </c>
      <c r="M135" s="72" t="s">
        <v>592</v>
      </c>
      <c r="N135" s="166" t="s">
        <v>592</v>
      </c>
      <c r="O135" s="53"/>
    </row>
    <row r="136" spans="1:15" ht="150" hidden="1" x14ac:dyDescent="0.25">
      <c r="A136" s="62"/>
      <c r="B136" s="142" t="s">
        <v>593</v>
      </c>
      <c r="C136" s="143"/>
      <c r="D136" s="25"/>
      <c r="E136" s="25"/>
      <c r="F136" s="25"/>
      <c r="G136" s="140"/>
      <c r="H136" s="140"/>
      <c r="I136" s="140">
        <v>67318</v>
      </c>
      <c r="J136" s="25">
        <v>67318</v>
      </c>
      <c r="K136" s="25">
        <v>67318</v>
      </c>
      <c r="L136" s="25">
        <v>67318</v>
      </c>
      <c r="M136" s="72" t="s">
        <v>594</v>
      </c>
      <c r="N136" s="166" t="s">
        <v>594</v>
      </c>
      <c r="O136" s="53"/>
    </row>
    <row r="137" spans="1:15" ht="150" hidden="1" x14ac:dyDescent="0.25">
      <c r="A137" s="62"/>
      <c r="B137" s="142" t="s">
        <v>593</v>
      </c>
      <c r="C137" s="143"/>
      <c r="D137" s="25"/>
      <c r="E137" s="25">
        <v>2343517</v>
      </c>
      <c r="F137" s="25"/>
      <c r="G137" s="140">
        <v>2343517</v>
      </c>
      <c r="H137" s="140"/>
      <c r="I137" s="140"/>
      <c r="J137" s="25"/>
      <c r="K137" s="25"/>
      <c r="L137" s="25"/>
      <c r="M137" s="72" t="s">
        <v>595</v>
      </c>
      <c r="N137" s="166" t="s">
        <v>595</v>
      </c>
      <c r="O137" s="53"/>
    </row>
    <row r="138" spans="1:15" ht="78.75" hidden="1" x14ac:dyDescent="0.25">
      <c r="A138" s="62"/>
      <c r="B138" s="142" t="s">
        <v>596</v>
      </c>
      <c r="C138" s="143"/>
      <c r="D138" s="25"/>
      <c r="E138" s="25"/>
      <c r="F138" s="25"/>
      <c r="G138" s="140"/>
      <c r="H138" s="140"/>
      <c r="I138" s="140"/>
      <c r="J138" s="25">
        <v>88850</v>
      </c>
      <c r="K138" s="25"/>
      <c r="L138" s="25">
        <v>88850</v>
      </c>
      <c r="M138" s="72" t="s">
        <v>597</v>
      </c>
      <c r="N138" s="166" t="s">
        <v>597</v>
      </c>
      <c r="O138" s="53"/>
    </row>
    <row r="139" spans="1:15" ht="78.75" x14ac:dyDescent="0.25">
      <c r="A139" s="62"/>
      <c r="B139" s="142" t="s">
        <v>596</v>
      </c>
      <c r="C139" s="143"/>
      <c r="D139" s="25"/>
      <c r="E139" s="25"/>
      <c r="F139" s="25">
        <v>216330</v>
      </c>
      <c r="G139" s="140"/>
      <c r="H139" s="140">
        <v>216330</v>
      </c>
      <c r="I139" s="140"/>
      <c r="J139" s="25"/>
      <c r="K139" s="25"/>
      <c r="L139" s="25"/>
      <c r="M139" s="262" t="s">
        <v>598</v>
      </c>
      <c r="N139" s="263" t="s">
        <v>598</v>
      </c>
      <c r="O139" s="53"/>
    </row>
    <row r="140" spans="1:15" ht="110.25" hidden="1" x14ac:dyDescent="0.25">
      <c r="A140" s="62"/>
      <c r="B140" s="142" t="s">
        <v>596</v>
      </c>
      <c r="C140" s="143"/>
      <c r="D140" s="25"/>
      <c r="E140" s="25"/>
      <c r="F140" s="25"/>
      <c r="G140" s="140"/>
      <c r="H140" s="140"/>
      <c r="I140" s="140"/>
      <c r="J140" s="25">
        <v>206500</v>
      </c>
      <c r="K140" s="25"/>
      <c r="L140" s="25">
        <v>206500</v>
      </c>
      <c r="M140" s="72" t="s">
        <v>599</v>
      </c>
      <c r="N140" s="166" t="s">
        <v>599</v>
      </c>
      <c r="O140" s="53"/>
    </row>
    <row r="141" spans="1:15" ht="31.5" hidden="1" x14ac:dyDescent="0.25">
      <c r="A141" s="62"/>
      <c r="B141" s="142" t="s">
        <v>600</v>
      </c>
      <c r="C141" s="143"/>
      <c r="D141" s="25"/>
      <c r="E141" s="25">
        <v>1083090</v>
      </c>
      <c r="F141" s="25"/>
      <c r="G141" s="140">
        <v>0</v>
      </c>
      <c r="H141" s="140"/>
      <c r="I141" s="140"/>
      <c r="J141" s="25"/>
      <c r="K141" s="25"/>
      <c r="L141" s="25"/>
      <c r="M141" s="72" t="s">
        <v>601</v>
      </c>
      <c r="N141" s="166" t="s">
        <v>602</v>
      </c>
      <c r="O141" s="53"/>
    </row>
    <row r="142" spans="1:15" ht="15.75" hidden="1" x14ac:dyDescent="0.25">
      <c r="A142" s="62"/>
      <c r="B142" s="142" t="s">
        <v>603</v>
      </c>
      <c r="C142" s="143"/>
      <c r="D142" s="25"/>
      <c r="E142" s="25"/>
      <c r="F142" s="25"/>
      <c r="G142" s="140"/>
      <c r="H142" s="140"/>
      <c r="I142" s="140"/>
      <c r="J142" s="25"/>
      <c r="K142" s="25"/>
      <c r="L142" s="25"/>
      <c r="M142" s="72"/>
      <c r="N142" s="166"/>
      <c r="O142" s="53"/>
    </row>
    <row r="143" spans="1:15" ht="75" hidden="1" x14ac:dyDescent="0.25">
      <c r="A143" s="62"/>
      <c r="B143" s="142" t="s">
        <v>576</v>
      </c>
      <c r="C143" s="143"/>
      <c r="D143" s="25"/>
      <c r="E143" s="25">
        <v>194225</v>
      </c>
      <c r="F143" s="25"/>
      <c r="G143" s="140"/>
      <c r="H143" s="140"/>
      <c r="I143" s="140"/>
      <c r="J143" s="25"/>
      <c r="K143" s="25"/>
      <c r="L143" s="25"/>
      <c r="M143" s="72" t="s">
        <v>604</v>
      </c>
      <c r="N143" s="166"/>
      <c r="O143" s="53"/>
    </row>
    <row r="144" spans="1:15" ht="105" hidden="1" x14ac:dyDescent="0.25">
      <c r="A144" s="62"/>
      <c r="B144" s="142" t="s">
        <v>580</v>
      </c>
      <c r="C144" s="143"/>
      <c r="D144" s="25"/>
      <c r="E144" s="25">
        <v>38388</v>
      </c>
      <c r="F144" s="25"/>
      <c r="G144" s="140"/>
      <c r="H144" s="140"/>
      <c r="I144" s="140"/>
      <c r="J144" s="25"/>
      <c r="K144" s="25"/>
      <c r="L144" s="25"/>
      <c r="M144" s="72" t="s">
        <v>605</v>
      </c>
      <c r="N144" s="166"/>
      <c r="O144" s="53"/>
    </row>
    <row r="145" spans="1:15" ht="105" hidden="1" x14ac:dyDescent="0.25">
      <c r="A145" s="62"/>
      <c r="B145" s="142" t="s">
        <v>606</v>
      </c>
      <c r="C145" s="143"/>
      <c r="D145" s="25"/>
      <c r="E145" s="25">
        <v>28334</v>
      </c>
      <c r="F145" s="25"/>
      <c r="G145" s="140"/>
      <c r="H145" s="140"/>
      <c r="I145" s="140"/>
      <c r="J145" s="25"/>
      <c r="K145" s="25"/>
      <c r="L145" s="25"/>
      <c r="M145" s="72" t="s">
        <v>607</v>
      </c>
      <c r="N145" s="166"/>
      <c r="O145" s="53"/>
    </row>
    <row r="146" spans="1:15" ht="60" hidden="1" x14ac:dyDescent="0.25">
      <c r="A146" s="62"/>
      <c r="B146" s="142" t="s">
        <v>608</v>
      </c>
      <c r="C146" s="143"/>
      <c r="D146" s="25"/>
      <c r="E146" s="25">
        <v>186913</v>
      </c>
      <c r="F146" s="25"/>
      <c r="G146" s="140"/>
      <c r="H146" s="140"/>
      <c r="I146" s="140"/>
      <c r="J146" s="25"/>
      <c r="K146" s="25"/>
      <c r="L146" s="25"/>
      <c r="M146" s="72" t="s">
        <v>609</v>
      </c>
      <c r="N146" s="166"/>
      <c r="O146" s="53"/>
    </row>
    <row r="147" spans="1:15" ht="150" hidden="1" x14ac:dyDescent="0.25">
      <c r="A147" s="62"/>
      <c r="B147" s="142" t="s">
        <v>593</v>
      </c>
      <c r="C147" s="143"/>
      <c r="D147" s="25"/>
      <c r="E147" s="25">
        <v>635230</v>
      </c>
      <c r="F147" s="25"/>
      <c r="G147" s="140"/>
      <c r="H147" s="140"/>
      <c r="I147" s="140"/>
      <c r="J147" s="25"/>
      <c r="K147" s="25"/>
      <c r="L147" s="25"/>
      <c r="M147" s="72" t="s">
        <v>610</v>
      </c>
      <c r="N147" s="166"/>
      <c r="O147" s="53"/>
    </row>
    <row r="148" spans="1:15" ht="60" hidden="1" x14ac:dyDescent="0.25">
      <c r="A148" s="62"/>
      <c r="B148" s="142" t="s">
        <v>611</v>
      </c>
      <c r="C148" s="143"/>
      <c r="D148" s="25"/>
      <c r="E148" s="25">
        <v>14238058</v>
      </c>
      <c r="F148" s="25"/>
      <c r="G148" s="140">
        <v>14238058</v>
      </c>
      <c r="H148" s="140"/>
      <c r="I148" s="140"/>
      <c r="J148" s="25"/>
      <c r="K148" s="25"/>
      <c r="L148" s="25"/>
      <c r="M148" s="72" t="s">
        <v>612</v>
      </c>
      <c r="N148" s="166" t="s">
        <v>612</v>
      </c>
      <c r="O148" s="53"/>
    </row>
    <row r="149" spans="1:15" ht="15.75" hidden="1" x14ac:dyDescent="0.25">
      <c r="A149" s="62"/>
      <c r="B149" s="142" t="s">
        <v>603</v>
      </c>
      <c r="C149" s="143"/>
      <c r="D149" s="25"/>
      <c r="E149" s="25"/>
      <c r="F149" s="25"/>
      <c r="G149" s="140"/>
      <c r="H149" s="140"/>
      <c r="I149" s="140"/>
      <c r="J149" s="25"/>
      <c r="K149" s="25"/>
      <c r="L149" s="25"/>
      <c r="M149" s="72"/>
      <c r="N149" s="166"/>
      <c r="O149" s="53"/>
    </row>
    <row r="150" spans="1:15" ht="75" hidden="1" x14ac:dyDescent="0.25">
      <c r="A150" s="62"/>
      <c r="B150" s="142" t="s">
        <v>576</v>
      </c>
      <c r="C150" s="143"/>
      <c r="D150" s="25"/>
      <c r="E150" s="25">
        <v>4688162</v>
      </c>
      <c r="F150" s="25"/>
      <c r="G150" s="140"/>
      <c r="H150" s="140"/>
      <c r="I150" s="140"/>
      <c r="J150" s="25"/>
      <c r="K150" s="25"/>
      <c r="L150" s="25"/>
      <c r="M150" s="72" t="s">
        <v>613</v>
      </c>
      <c r="N150" s="166"/>
      <c r="O150" s="53"/>
    </row>
    <row r="151" spans="1:15" ht="105" hidden="1" x14ac:dyDescent="0.25">
      <c r="A151" s="62"/>
      <c r="B151" s="142" t="s">
        <v>580</v>
      </c>
      <c r="C151" s="143"/>
      <c r="D151" s="25"/>
      <c r="E151" s="25">
        <v>352067</v>
      </c>
      <c r="F151" s="25"/>
      <c r="G151" s="140"/>
      <c r="H151" s="140"/>
      <c r="I151" s="140"/>
      <c r="J151" s="25"/>
      <c r="K151" s="25"/>
      <c r="L151" s="25"/>
      <c r="M151" s="72" t="s">
        <v>614</v>
      </c>
      <c r="N151" s="166"/>
      <c r="O151" s="53"/>
    </row>
    <row r="152" spans="1:15" ht="105" hidden="1" x14ac:dyDescent="0.25">
      <c r="A152" s="62"/>
      <c r="B152" s="142" t="s">
        <v>606</v>
      </c>
      <c r="C152" s="143"/>
      <c r="D152" s="25"/>
      <c r="E152" s="25">
        <v>212872</v>
      </c>
      <c r="F152" s="25"/>
      <c r="G152" s="140"/>
      <c r="H152" s="140"/>
      <c r="I152" s="140"/>
      <c r="J152" s="25"/>
      <c r="K152" s="25"/>
      <c r="L152" s="25"/>
      <c r="M152" s="72" t="s">
        <v>615</v>
      </c>
      <c r="N152" s="166"/>
      <c r="O152" s="53"/>
    </row>
    <row r="153" spans="1:15" s="86" customFormat="1" ht="60" hidden="1" x14ac:dyDescent="0.25">
      <c r="A153" s="252"/>
      <c r="B153" s="124" t="s">
        <v>608</v>
      </c>
      <c r="C153" s="247"/>
      <c r="D153" s="140"/>
      <c r="E153" s="141">
        <v>2946188</v>
      </c>
      <c r="F153" s="140"/>
      <c r="G153" s="254"/>
      <c r="H153" s="140"/>
      <c r="I153" s="140"/>
      <c r="J153" s="140"/>
      <c r="K153" s="140"/>
      <c r="L153" s="140"/>
      <c r="M153" s="253" t="s">
        <v>616</v>
      </c>
      <c r="N153" s="253"/>
      <c r="O153" s="109"/>
    </row>
    <row r="154" spans="1:15" s="86" customFormat="1" ht="150" hidden="1" x14ac:dyDescent="0.25">
      <c r="A154" s="252"/>
      <c r="B154" s="124" t="s">
        <v>593</v>
      </c>
      <c r="C154" s="247"/>
      <c r="D154" s="140"/>
      <c r="E154" s="140">
        <v>5243114</v>
      </c>
      <c r="F154" s="140"/>
      <c r="G154" s="140"/>
      <c r="H154" s="140"/>
      <c r="I154" s="140"/>
      <c r="J154" s="140"/>
      <c r="K154" s="140"/>
      <c r="L154" s="140"/>
      <c r="M154" s="77" t="s">
        <v>617</v>
      </c>
      <c r="N154" s="75"/>
      <c r="O154" s="109"/>
    </row>
    <row r="155" spans="1:15" s="86" customFormat="1" ht="60" hidden="1" x14ac:dyDescent="0.25">
      <c r="A155" s="252"/>
      <c r="B155" s="124" t="s">
        <v>618</v>
      </c>
      <c r="C155" s="247"/>
      <c r="D155" s="140"/>
      <c r="E155" s="141">
        <v>795655</v>
      </c>
      <c r="F155" s="140"/>
      <c r="G155" s="140"/>
      <c r="H155" s="140"/>
      <c r="I155" s="140"/>
      <c r="J155" s="140"/>
      <c r="K155" s="140"/>
      <c r="L155" s="140"/>
      <c r="M155" s="253" t="s">
        <v>619</v>
      </c>
      <c r="N155" s="75"/>
      <c r="O155" s="109"/>
    </row>
    <row r="156" spans="1:15" s="86" customFormat="1" ht="105" hidden="1" x14ac:dyDescent="0.25">
      <c r="A156" s="252"/>
      <c r="B156" s="124" t="s">
        <v>620</v>
      </c>
      <c r="C156" s="247">
        <v>8500</v>
      </c>
      <c r="D156" s="140"/>
      <c r="E156" s="141"/>
      <c r="F156" s="140"/>
      <c r="G156" s="140"/>
      <c r="H156" s="140"/>
      <c r="I156" s="140"/>
      <c r="J156" s="140"/>
      <c r="K156" s="140"/>
      <c r="L156" s="140"/>
      <c r="M156" s="253" t="s">
        <v>621</v>
      </c>
      <c r="N156" s="75" t="s">
        <v>621</v>
      </c>
      <c r="O156" s="109"/>
    </row>
    <row r="157" spans="1:15" s="86" customFormat="1" ht="94.5" hidden="1" x14ac:dyDescent="0.25">
      <c r="A157" s="252"/>
      <c r="B157" s="124" t="s">
        <v>622</v>
      </c>
      <c r="C157" s="247"/>
      <c r="D157" s="140"/>
      <c r="E157" s="141">
        <v>4515749</v>
      </c>
      <c r="F157" s="140"/>
      <c r="G157" s="140">
        <v>4515749</v>
      </c>
      <c r="H157" s="140"/>
      <c r="I157" s="140"/>
      <c r="J157" s="140"/>
      <c r="K157" s="140"/>
      <c r="L157" s="140"/>
      <c r="M157" s="77" t="s">
        <v>623</v>
      </c>
      <c r="N157" s="75" t="s">
        <v>623</v>
      </c>
      <c r="O157" s="109"/>
    </row>
    <row r="158" spans="1:15" s="86" customFormat="1" ht="60" hidden="1" x14ac:dyDescent="0.25">
      <c r="A158" s="252"/>
      <c r="B158" s="124" t="s">
        <v>622</v>
      </c>
      <c r="C158" s="247"/>
      <c r="D158" s="140"/>
      <c r="E158" s="255"/>
      <c r="F158" s="140"/>
      <c r="G158" s="140"/>
      <c r="H158" s="140"/>
      <c r="I158" s="140">
        <v>1765833</v>
      </c>
      <c r="J158" s="140">
        <v>1765833</v>
      </c>
      <c r="K158" s="140">
        <v>1765833</v>
      </c>
      <c r="L158" s="140">
        <v>1765833</v>
      </c>
      <c r="M158" s="253" t="s">
        <v>624</v>
      </c>
      <c r="N158" s="75"/>
      <c r="O158" s="109"/>
    </row>
    <row r="159" spans="1:15" ht="57" hidden="1" x14ac:dyDescent="0.25">
      <c r="A159" s="62" t="s">
        <v>49</v>
      </c>
      <c r="B159" s="202" t="s">
        <v>50</v>
      </c>
      <c r="C159" s="14">
        <f t="shared" ref="C159:L159" si="24">C160+C163</f>
        <v>0</v>
      </c>
      <c r="D159" s="14">
        <f t="shared" si="24"/>
        <v>0</v>
      </c>
      <c r="E159" s="14">
        <f t="shared" si="24"/>
        <v>0</v>
      </c>
      <c r="F159" s="14">
        <f t="shared" si="24"/>
        <v>0</v>
      </c>
      <c r="G159" s="87">
        <f t="shared" si="24"/>
        <v>0</v>
      </c>
      <c r="H159" s="87">
        <f t="shared" si="24"/>
        <v>0</v>
      </c>
      <c r="I159" s="87">
        <f t="shared" si="24"/>
        <v>700000</v>
      </c>
      <c r="J159" s="14">
        <f t="shared" si="24"/>
        <v>0</v>
      </c>
      <c r="K159" s="14">
        <f t="shared" si="24"/>
        <v>700000</v>
      </c>
      <c r="L159" s="14">
        <f t="shared" si="24"/>
        <v>0</v>
      </c>
      <c r="M159" s="132"/>
      <c r="N159" s="236"/>
      <c r="O159" s="53"/>
    </row>
    <row r="160" spans="1:15" ht="45" hidden="1" x14ac:dyDescent="0.25">
      <c r="A160" s="62"/>
      <c r="B160" s="203" t="s">
        <v>48</v>
      </c>
      <c r="C160" s="28">
        <f>SUM(C161:C162)</f>
        <v>0</v>
      </c>
      <c r="D160" s="28">
        <f t="shared" ref="D160:L160" si="25">SUM(D161:D162)</f>
        <v>0</v>
      </c>
      <c r="E160" s="28">
        <f t="shared" si="25"/>
        <v>0</v>
      </c>
      <c r="F160" s="28">
        <f t="shared" si="25"/>
        <v>0</v>
      </c>
      <c r="G160" s="97">
        <f t="shared" si="25"/>
        <v>0</v>
      </c>
      <c r="H160" s="97">
        <f t="shared" si="25"/>
        <v>0</v>
      </c>
      <c r="I160" s="97">
        <f t="shared" si="25"/>
        <v>0</v>
      </c>
      <c r="J160" s="28">
        <f t="shared" si="25"/>
        <v>0</v>
      </c>
      <c r="K160" s="28">
        <f t="shared" si="25"/>
        <v>0</v>
      </c>
      <c r="L160" s="28">
        <f t="shared" si="25"/>
        <v>0</v>
      </c>
      <c r="M160" s="235"/>
      <c r="N160" s="165"/>
      <c r="O160" s="53"/>
    </row>
    <row r="161" spans="1:15" ht="15.75" hidden="1" x14ac:dyDescent="0.2">
      <c r="A161" s="62"/>
      <c r="B161" s="142"/>
      <c r="C161" s="67"/>
      <c r="D161" s="67"/>
      <c r="E161" s="67"/>
      <c r="F161" s="67"/>
      <c r="G161" s="98"/>
      <c r="H161" s="98"/>
      <c r="I161" s="144"/>
      <c r="J161" s="66"/>
      <c r="K161" s="68"/>
      <c r="L161" s="68"/>
      <c r="M161" s="236"/>
      <c r="N161" s="75"/>
      <c r="O161" s="53"/>
    </row>
    <row r="162" spans="1:15" ht="15.75" hidden="1" x14ac:dyDescent="0.25">
      <c r="A162" s="62"/>
      <c r="B162" s="70"/>
      <c r="C162" s="1"/>
      <c r="D162" s="1"/>
      <c r="E162" s="1"/>
      <c r="F162" s="1"/>
      <c r="G162" s="81"/>
      <c r="H162" s="81"/>
      <c r="I162" s="231"/>
      <c r="J162" s="29"/>
      <c r="K162" s="29"/>
      <c r="L162" s="29"/>
      <c r="M162" s="120"/>
      <c r="N162" s="236"/>
      <c r="O162" s="53"/>
    </row>
    <row r="163" spans="1:15" ht="30" hidden="1" x14ac:dyDescent="0.25">
      <c r="A163" s="62"/>
      <c r="B163" s="203" t="s">
        <v>57</v>
      </c>
      <c r="C163" s="15">
        <f>C164+C165</f>
        <v>0</v>
      </c>
      <c r="D163" s="15">
        <f t="shared" ref="D163:L163" si="26">D164+D165</f>
        <v>0</v>
      </c>
      <c r="E163" s="15">
        <f t="shared" si="26"/>
        <v>0</v>
      </c>
      <c r="F163" s="15">
        <f t="shared" si="26"/>
        <v>0</v>
      </c>
      <c r="G163" s="88">
        <f t="shared" si="26"/>
        <v>0</v>
      </c>
      <c r="H163" s="88">
        <f t="shared" si="26"/>
        <v>0</v>
      </c>
      <c r="I163" s="88">
        <f t="shared" si="26"/>
        <v>700000</v>
      </c>
      <c r="J163" s="15">
        <f t="shared" si="26"/>
        <v>0</v>
      </c>
      <c r="K163" s="15">
        <f t="shared" si="26"/>
        <v>700000</v>
      </c>
      <c r="L163" s="15">
        <f t="shared" si="26"/>
        <v>0</v>
      </c>
      <c r="M163" s="235"/>
      <c r="N163" s="236"/>
      <c r="O163" s="53"/>
    </row>
    <row r="164" spans="1:15" ht="63" hidden="1" x14ac:dyDescent="0.25">
      <c r="A164" s="62"/>
      <c r="B164" s="142" t="s">
        <v>460</v>
      </c>
      <c r="C164" s="143"/>
      <c r="D164" s="25"/>
      <c r="E164" s="25"/>
      <c r="F164" s="25"/>
      <c r="G164" s="140"/>
      <c r="H164" s="140"/>
      <c r="I164" s="140">
        <v>700000</v>
      </c>
      <c r="J164" s="25"/>
      <c r="K164" s="25">
        <v>700000</v>
      </c>
      <c r="L164" s="25"/>
      <c r="M164" s="72" t="s">
        <v>461</v>
      </c>
      <c r="N164" s="236" t="s">
        <v>462</v>
      </c>
      <c r="O164" s="53"/>
    </row>
    <row r="165" spans="1:15" ht="15.75" hidden="1" x14ac:dyDescent="0.25">
      <c r="A165" s="62"/>
      <c r="B165" s="70"/>
      <c r="C165" s="15"/>
      <c r="D165" s="30"/>
      <c r="E165" s="30"/>
      <c r="F165" s="30"/>
      <c r="G165" s="99"/>
      <c r="H165" s="99"/>
      <c r="I165" s="99"/>
      <c r="J165" s="30"/>
      <c r="K165" s="30"/>
      <c r="L165" s="30"/>
      <c r="M165" s="120"/>
      <c r="N165" s="236"/>
      <c r="O165" s="53"/>
    </row>
    <row r="166" spans="1:15" ht="42.75" hidden="1" x14ac:dyDescent="0.25">
      <c r="A166" s="62" t="s">
        <v>149</v>
      </c>
      <c r="B166" s="204" t="s">
        <v>51</v>
      </c>
      <c r="C166" s="14">
        <f>C167+C169+C171+C175</f>
        <v>0</v>
      </c>
      <c r="D166" s="14">
        <f t="shared" ref="D166:L166" si="27">D167+D169+D171+D175</f>
        <v>0</v>
      </c>
      <c r="E166" s="14">
        <f t="shared" si="27"/>
        <v>4000000</v>
      </c>
      <c r="F166" s="14">
        <f t="shared" si="27"/>
        <v>105250</v>
      </c>
      <c r="G166" s="87">
        <f t="shared" si="27"/>
        <v>4000000</v>
      </c>
      <c r="H166" s="87">
        <f t="shared" si="27"/>
        <v>105250</v>
      </c>
      <c r="I166" s="87">
        <f t="shared" si="27"/>
        <v>432120</v>
      </c>
      <c r="J166" s="14">
        <f t="shared" si="27"/>
        <v>432120</v>
      </c>
      <c r="K166" s="14">
        <f t="shared" si="27"/>
        <v>432120</v>
      </c>
      <c r="L166" s="14">
        <f t="shared" si="27"/>
        <v>432120</v>
      </c>
      <c r="M166" s="132"/>
      <c r="N166" s="56"/>
      <c r="O166" s="53"/>
    </row>
    <row r="167" spans="1:15" ht="45" hidden="1" x14ac:dyDescent="0.25">
      <c r="A167" s="62"/>
      <c r="B167" s="65" t="s">
        <v>40</v>
      </c>
      <c r="C167" s="15">
        <f>C168</f>
        <v>0</v>
      </c>
      <c r="D167" s="15">
        <f t="shared" ref="D167:L167" si="28">D168</f>
        <v>0</v>
      </c>
      <c r="E167" s="15">
        <f t="shared" si="28"/>
        <v>0</v>
      </c>
      <c r="F167" s="15">
        <f t="shared" si="28"/>
        <v>0</v>
      </c>
      <c r="G167" s="88">
        <f t="shared" si="28"/>
        <v>0</v>
      </c>
      <c r="H167" s="88">
        <f t="shared" si="28"/>
        <v>0</v>
      </c>
      <c r="I167" s="88">
        <f t="shared" si="28"/>
        <v>0</v>
      </c>
      <c r="J167" s="15">
        <f t="shared" si="28"/>
        <v>0</v>
      </c>
      <c r="K167" s="15">
        <f t="shared" si="28"/>
        <v>0</v>
      </c>
      <c r="L167" s="15">
        <f t="shared" si="28"/>
        <v>0</v>
      </c>
      <c r="M167" s="235"/>
      <c r="N167" s="56"/>
      <c r="O167" s="53"/>
    </row>
    <row r="168" spans="1:15" ht="15.75" hidden="1" x14ac:dyDescent="0.25">
      <c r="A168" s="62"/>
      <c r="B168" s="117"/>
      <c r="C168" s="52"/>
      <c r="D168" s="52"/>
      <c r="E168" s="52"/>
      <c r="F168" s="52"/>
      <c r="G168" s="89"/>
      <c r="H168" s="89"/>
      <c r="I168" s="89"/>
      <c r="J168" s="52"/>
      <c r="K168" s="52"/>
      <c r="L168" s="52"/>
      <c r="M168" s="235"/>
      <c r="N168" s="236"/>
      <c r="O168" s="53"/>
    </row>
    <row r="169" spans="1:15" ht="30" hidden="1" x14ac:dyDescent="0.25">
      <c r="A169" s="62"/>
      <c r="B169" s="65" t="s">
        <v>45</v>
      </c>
      <c r="C169" s="15">
        <f t="shared" ref="C169:L169" si="29">SUM(C170:C170)</f>
        <v>0</v>
      </c>
      <c r="D169" s="15">
        <f t="shared" si="29"/>
        <v>0</v>
      </c>
      <c r="E169" s="15">
        <f t="shared" si="29"/>
        <v>0</v>
      </c>
      <c r="F169" s="15">
        <f t="shared" si="29"/>
        <v>0</v>
      </c>
      <c r="G169" s="88">
        <f t="shared" si="29"/>
        <v>0</v>
      </c>
      <c r="H169" s="88">
        <f t="shared" si="29"/>
        <v>0</v>
      </c>
      <c r="I169" s="88">
        <f t="shared" si="29"/>
        <v>31680</v>
      </c>
      <c r="J169" s="15">
        <f t="shared" si="29"/>
        <v>31680</v>
      </c>
      <c r="K169" s="15">
        <f t="shared" si="29"/>
        <v>31680</v>
      </c>
      <c r="L169" s="15">
        <f t="shared" si="29"/>
        <v>31680</v>
      </c>
      <c r="M169" s="235"/>
      <c r="N169" s="236"/>
      <c r="O169" s="53"/>
    </row>
    <row r="170" spans="1:15" ht="47.25" hidden="1" x14ac:dyDescent="0.25">
      <c r="A170" s="62"/>
      <c r="B170" s="70"/>
      <c r="C170" s="52"/>
      <c r="D170" s="52"/>
      <c r="E170" s="52"/>
      <c r="F170" s="52"/>
      <c r="G170" s="89"/>
      <c r="H170" s="89"/>
      <c r="I170" s="81">
        <v>31680</v>
      </c>
      <c r="J170" s="52">
        <v>31680</v>
      </c>
      <c r="K170" s="52">
        <v>31680</v>
      </c>
      <c r="L170" s="52">
        <v>31680</v>
      </c>
      <c r="M170" s="235" t="s">
        <v>415</v>
      </c>
      <c r="N170" s="236" t="s">
        <v>416</v>
      </c>
      <c r="O170" s="53"/>
    </row>
    <row r="171" spans="1:15" ht="15.75" hidden="1" x14ac:dyDescent="0.25">
      <c r="A171" s="62"/>
      <c r="B171" s="203" t="s">
        <v>33</v>
      </c>
      <c r="C171" s="15">
        <f>C174+C173+C172</f>
        <v>0</v>
      </c>
      <c r="D171" s="15">
        <f t="shared" ref="D171:L171" si="30">D174+D173+D172</f>
        <v>0</v>
      </c>
      <c r="E171" s="15">
        <f t="shared" si="30"/>
        <v>4000000</v>
      </c>
      <c r="F171" s="15">
        <f t="shared" si="30"/>
        <v>0</v>
      </c>
      <c r="G171" s="88">
        <f t="shared" si="30"/>
        <v>4000000</v>
      </c>
      <c r="H171" s="88">
        <f t="shared" si="30"/>
        <v>0</v>
      </c>
      <c r="I171" s="88">
        <f t="shared" si="30"/>
        <v>400440</v>
      </c>
      <c r="J171" s="15">
        <f t="shared" si="30"/>
        <v>400440</v>
      </c>
      <c r="K171" s="15">
        <f t="shared" si="30"/>
        <v>400440</v>
      </c>
      <c r="L171" s="15">
        <f t="shared" si="30"/>
        <v>400440</v>
      </c>
      <c r="M171" s="235"/>
      <c r="N171" s="236"/>
      <c r="O171" s="53"/>
    </row>
    <row r="172" spans="1:15" ht="150" hidden="1" x14ac:dyDescent="0.25">
      <c r="A172" s="62"/>
      <c r="B172" s="153" t="s">
        <v>417</v>
      </c>
      <c r="C172" s="52"/>
      <c r="D172" s="52"/>
      <c r="E172" s="52">
        <v>4000000</v>
      </c>
      <c r="F172" s="52"/>
      <c r="G172" s="89">
        <v>4000000</v>
      </c>
      <c r="H172" s="89"/>
      <c r="I172" s="89">
        <v>400440</v>
      </c>
      <c r="J172" s="52"/>
      <c r="K172" s="52">
        <v>400440</v>
      </c>
      <c r="L172" s="52"/>
      <c r="M172" s="236" t="s">
        <v>418</v>
      </c>
      <c r="N172" s="236" t="s">
        <v>419</v>
      </c>
      <c r="O172" s="53"/>
    </row>
    <row r="173" spans="1:15" ht="63" hidden="1" x14ac:dyDescent="0.25">
      <c r="A173" s="62"/>
      <c r="B173" s="153" t="s">
        <v>420</v>
      </c>
      <c r="C173" s="52"/>
      <c r="D173" s="52"/>
      <c r="E173" s="52"/>
      <c r="F173" s="19"/>
      <c r="G173" s="89"/>
      <c r="H173" s="89"/>
      <c r="I173" s="89"/>
      <c r="J173" s="52">
        <v>400440</v>
      </c>
      <c r="K173" s="52"/>
      <c r="L173" s="52">
        <v>400440</v>
      </c>
      <c r="M173" s="170" t="s">
        <v>421</v>
      </c>
      <c r="N173" s="236" t="s">
        <v>422</v>
      </c>
      <c r="O173" s="53"/>
    </row>
    <row r="174" spans="1:15" ht="15.75" hidden="1" x14ac:dyDescent="0.25">
      <c r="A174" s="62"/>
      <c r="B174" s="153"/>
      <c r="C174" s="52"/>
      <c r="D174" s="52"/>
      <c r="E174" s="52"/>
      <c r="F174" s="52"/>
      <c r="G174" s="89"/>
      <c r="H174" s="89"/>
      <c r="I174" s="89"/>
      <c r="J174" s="52"/>
      <c r="K174" s="52"/>
      <c r="L174" s="52"/>
      <c r="M174" s="236"/>
      <c r="N174" s="236"/>
      <c r="O174" s="53"/>
    </row>
    <row r="175" spans="1:15" ht="60" hidden="1" x14ac:dyDescent="0.25">
      <c r="A175" s="62"/>
      <c r="B175" s="65" t="s">
        <v>122</v>
      </c>
      <c r="C175" s="15">
        <f>C176</f>
        <v>0</v>
      </c>
      <c r="D175" s="15">
        <f t="shared" ref="D175:L175" si="31">D176</f>
        <v>0</v>
      </c>
      <c r="E175" s="15">
        <f t="shared" si="31"/>
        <v>0</v>
      </c>
      <c r="F175" s="15">
        <f t="shared" si="31"/>
        <v>105250</v>
      </c>
      <c r="G175" s="88">
        <f t="shared" si="31"/>
        <v>0</v>
      </c>
      <c r="H175" s="88">
        <f t="shared" si="31"/>
        <v>105250</v>
      </c>
      <c r="I175" s="88">
        <f t="shared" si="31"/>
        <v>0</v>
      </c>
      <c r="J175" s="15">
        <f t="shared" si="31"/>
        <v>0</v>
      </c>
      <c r="K175" s="15">
        <f t="shared" si="31"/>
        <v>0</v>
      </c>
      <c r="L175" s="15">
        <f t="shared" si="31"/>
        <v>0</v>
      </c>
      <c r="M175" s="235"/>
      <c r="N175" s="236"/>
      <c r="O175" s="53"/>
    </row>
    <row r="176" spans="1:15" ht="63" hidden="1" x14ac:dyDescent="0.25">
      <c r="A176" s="62"/>
      <c r="B176" s="60"/>
      <c r="C176" s="52"/>
      <c r="D176" s="52"/>
      <c r="E176" s="19"/>
      <c r="F176" s="19">
        <v>105250</v>
      </c>
      <c r="G176" s="92"/>
      <c r="H176" s="92">
        <v>105250</v>
      </c>
      <c r="I176" s="89"/>
      <c r="J176" s="52"/>
      <c r="K176" s="52"/>
      <c r="L176" s="52"/>
      <c r="M176" s="235" t="s">
        <v>423</v>
      </c>
      <c r="N176" s="236" t="s">
        <v>423</v>
      </c>
      <c r="O176" s="53"/>
    </row>
    <row r="177" spans="1:15" ht="57" hidden="1" x14ac:dyDescent="0.25">
      <c r="A177" s="62" t="s">
        <v>19</v>
      </c>
      <c r="B177" s="157" t="s">
        <v>20</v>
      </c>
      <c r="C177" s="14">
        <f t="shared" ref="C177:L179" si="32">C178</f>
        <v>0</v>
      </c>
      <c r="D177" s="14">
        <f t="shared" si="32"/>
        <v>0</v>
      </c>
      <c r="E177" s="14">
        <f t="shared" si="32"/>
        <v>0</v>
      </c>
      <c r="F177" s="14">
        <f t="shared" si="32"/>
        <v>0</v>
      </c>
      <c r="G177" s="87">
        <f t="shared" si="32"/>
        <v>0</v>
      </c>
      <c r="H177" s="87">
        <f t="shared" si="32"/>
        <v>0</v>
      </c>
      <c r="I177" s="87">
        <f t="shared" si="32"/>
        <v>0</v>
      </c>
      <c r="J177" s="14">
        <f t="shared" si="32"/>
        <v>0</v>
      </c>
      <c r="K177" s="14">
        <f t="shared" si="32"/>
        <v>0</v>
      </c>
      <c r="L177" s="14">
        <f t="shared" si="32"/>
        <v>0</v>
      </c>
      <c r="M177" s="132"/>
      <c r="N177" s="56"/>
      <c r="O177" s="53"/>
    </row>
    <row r="178" spans="1:15" ht="28.5" hidden="1" x14ac:dyDescent="0.25">
      <c r="A178" s="62" t="s">
        <v>21</v>
      </c>
      <c r="B178" s="155" t="s">
        <v>111</v>
      </c>
      <c r="C178" s="14">
        <f>C179</f>
        <v>0</v>
      </c>
      <c r="D178" s="14">
        <f t="shared" si="32"/>
        <v>0</v>
      </c>
      <c r="E178" s="14">
        <f t="shared" si="32"/>
        <v>0</v>
      </c>
      <c r="F178" s="14">
        <f t="shared" si="32"/>
        <v>0</v>
      </c>
      <c r="G178" s="87">
        <f t="shared" si="32"/>
        <v>0</v>
      </c>
      <c r="H178" s="87">
        <f t="shared" si="32"/>
        <v>0</v>
      </c>
      <c r="I178" s="87">
        <f t="shared" si="32"/>
        <v>0</v>
      </c>
      <c r="J178" s="14">
        <f t="shared" si="32"/>
        <v>0</v>
      </c>
      <c r="K178" s="14">
        <f t="shared" si="32"/>
        <v>0</v>
      </c>
      <c r="L178" s="14">
        <f t="shared" si="32"/>
        <v>0</v>
      </c>
      <c r="M178" s="132"/>
      <c r="N178" s="56"/>
      <c r="O178" s="53"/>
    </row>
    <row r="179" spans="1:15" ht="45" hidden="1" x14ac:dyDescent="0.25">
      <c r="A179" s="62"/>
      <c r="B179" s="205" t="s">
        <v>31</v>
      </c>
      <c r="C179" s="15">
        <f>C180</f>
        <v>0</v>
      </c>
      <c r="D179" s="15">
        <f t="shared" si="32"/>
        <v>0</v>
      </c>
      <c r="E179" s="15">
        <f t="shared" si="32"/>
        <v>0</v>
      </c>
      <c r="F179" s="15">
        <f t="shared" si="32"/>
        <v>0</v>
      </c>
      <c r="G179" s="88">
        <f t="shared" si="32"/>
        <v>0</v>
      </c>
      <c r="H179" s="88">
        <f t="shared" si="32"/>
        <v>0</v>
      </c>
      <c r="I179" s="88">
        <f t="shared" si="32"/>
        <v>0</v>
      </c>
      <c r="J179" s="15">
        <f t="shared" si="32"/>
        <v>0</v>
      </c>
      <c r="K179" s="15">
        <f t="shared" si="32"/>
        <v>0</v>
      </c>
      <c r="L179" s="15">
        <f t="shared" si="32"/>
        <v>0</v>
      </c>
      <c r="M179" s="235"/>
      <c r="N179" s="56"/>
      <c r="O179" s="53"/>
    </row>
    <row r="180" spans="1:15" ht="15.75" hidden="1" x14ac:dyDescent="0.25">
      <c r="A180" s="62"/>
      <c r="B180" s="70"/>
      <c r="C180" s="52"/>
      <c r="D180" s="52"/>
      <c r="E180" s="52"/>
      <c r="F180" s="52"/>
      <c r="G180" s="89"/>
      <c r="H180" s="89"/>
      <c r="I180" s="89"/>
      <c r="J180" s="52"/>
      <c r="K180" s="52"/>
      <c r="L180" s="52"/>
      <c r="M180" s="235"/>
      <c r="N180" s="236"/>
      <c r="O180" s="53"/>
    </row>
    <row r="181" spans="1:15" ht="71.25" hidden="1" x14ac:dyDescent="0.25">
      <c r="A181" s="62" t="s">
        <v>150</v>
      </c>
      <c r="B181" s="202" t="s">
        <v>60</v>
      </c>
      <c r="C181" s="14">
        <f t="shared" ref="C181:L181" si="33">C182+C195+C199</f>
        <v>-144145655</v>
      </c>
      <c r="D181" s="14">
        <f t="shared" si="33"/>
        <v>11026200</v>
      </c>
      <c r="E181" s="14">
        <f t="shared" si="33"/>
        <v>798023</v>
      </c>
      <c r="F181" s="14">
        <f t="shared" si="33"/>
        <v>62167511</v>
      </c>
      <c r="G181" s="87">
        <f t="shared" si="33"/>
        <v>798023</v>
      </c>
      <c r="H181" s="87">
        <f t="shared" si="33"/>
        <v>62167511</v>
      </c>
      <c r="I181" s="87">
        <f t="shared" si="33"/>
        <v>189746</v>
      </c>
      <c r="J181" s="14">
        <f t="shared" si="33"/>
        <v>4753234</v>
      </c>
      <c r="K181" s="14">
        <f t="shared" si="33"/>
        <v>189746</v>
      </c>
      <c r="L181" s="14">
        <f t="shared" si="33"/>
        <v>4753234</v>
      </c>
      <c r="M181" s="132"/>
      <c r="N181" s="56"/>
      <c r="O181" s="53"/>
    </row>
    <row r="182" spans="1:15" ht="85.5" hidden="1" x14ac:dyDescent="0.25">
      <c r="A182" s="62" t="s">
        <v>235</v>
      </c>
      <c r="B182" s="63" t="s">
        <v>234</v>
      </c>
      <c r="C182" s="14">
        <f t="shared" ref="C182:L182" si="34">C185+C183+C192</f>
        <v>-144145655</v>
      </c>
      <c r="D182" s="14">
        <f t="shared" si="34"/>
        <v>11026200</v>
      </c>
      <c r="E182" s="14">
        <f t="shared" si="34"/>
        <v>0</v>
      </c>
      <c r="F182" s="14">
        <f t="shared" si="34"/>
        <v>62167511</v>
      </c>
      <c r="G182" s="87">
        <f t="shared" si="34"/>
        <v>0</v>
      </c>
      <c r="H182" s="87">
        <f t="shared" si="34"/>
        <v>62167511</v>
      </c>
      <c r="I182" s="87">
        <f t="shared" si="34"/>
        <v>0</v>
      </c>
      <c r="J182" s="14">
        <f t="shared" si="34"/>
        <v>4753234</v>
      </c>
      <c r="K182" s="14">
        <f t="shared" si="34"/>
        <v>0</v>
      </c>
      <c r="L182" s="14">
        <f t="shared" si="34"/>
        <v>4753234</v>
      </c>
      <c r="M182" s="132"/>
      <c r="N182" s="56"/>
      <c r="O182" s="53"/>
    </row>
    <row r="183" spans="1:15" ht="45" hidden="1" x14ac:dyDescent="0.25">
      <c r="A183" s="62"/>
      <c r="B183" s="116" t="s">
        <v>38</v>
      </c>
      <c r="C183" s="15">
        <f t="shared" ref="C183:L183" si="35">C184</f>
        <v>0</v>
      </c>
      <c r="D183" s="15">
        <f t="shared" si="35"/>
        <v>11026200</v>
      </c>
      <c r="E183" s="15">
        <f t="shared" si="35"/>
        <v>0</v>
      </c>
      <c r="F183" s="15">
        <f t="shared" si="35"/>
        <v>0</v>
      </c>
      <c r="G183" s="88">
        <f t="shared" si="35"/>
        <v>0</v>
      </c>
      <c r="H183" s="88">
        <f t="shared" si="35"/>
        <v>0</v>
      </c>
      <c r="I183" s="88">
        <f t="shared" si="35"/>
        <v>0</v>
      </c>
      <c r="J183" s="15">
        <f t="shared" si="35"/>
        <v>0</v>
      </c>
      <c r="K183" s="15">
        <f t="shared" si="35"/>
        <v>0</v>
      </c>
      <c r="L183" s="15">
        <f t="shared" si="35"/>
        <v>0</v>
      </c>
      <c r="M183" s="235"/>
      <c r="N183" s="56"/>
      <c r="O183" s="53"/>
    </row>
    <row r="184" spans="1:15" ht="120" hidden="1" x14ac:dyDescent="0.25">
      <c r="A184" s="62"/>
      <c r="B184" s="59" t="s">
        <v>278</v>
      </c>
      <c r="C184" s="52"/>
      <c r="D184" s="52">
        <v>11026200</v>
      </c>
      <c r="E184" s="31"/>
      <c r="F184" s="31"/>
      <c r="G184" s="100"/>
      <c r="H184" s="100"/>
      <c r="I184" s="100"/>
      <c r="J184" s="31"/>
      <c r="K184" s="31"/>
      <c r="L184" s="31"/>
      <c r="M184" s="122" t="s">
        <v>279</v>
      </c>
      <c r="N184" s="236" t="s">
        <v>280</v>
      </c>
      <c r="O184" s="53"/>
    </row>
    <row r="185" spans="1:15" ht="30" hidden="1" x14ac:dyDescent="0.25">
      <c r="A185" s="62"/>
      <c r="B185" s="65" t="s">
        <v>57</v>
      </c>
      <c r="C185" s="15">
        <f>SUM(C186:C191)</f>
        <v>-144145655</v>
      </c>
      <c r="D185" s="15">
        <f t="shared" ref="D185:L185" si="36">SUM(D186:D191)</f>
        <v>0</v>
      </c>
      <c r="E185" s="15">
        <f t="shared" si="36"/>
        <v>0</v>
      </c>
      <c r="F185" s="15">
        <f t="shared" si="36"/>
        <v>62167511</v>
      </c>
      <c r="G185" s="15">
        <f t="shared" si="36"/>
        <v>0</v>
      </c>
      <c r="H185" s="15">
        <f t="shared" si="36"/>
        <v>62167511</v>
      </c>
      <c r="I185" s="15">
        <f t="shared" si="36"/>
        <v>0</v>
      </c>
      <c r="J185" s="15">
        <f t="shared" si="36"/>
        <v>4753234</v>
      </c>
      <c r="K185" s="15">
        <f t="shared" si="36"/>
        <v>0</v>
      </c>
      <c r="L185" s="15">
        <f t="shared" si="36"/>
        <v>4753234</v>
      </c>
      <c r="M185" s="235"/>
      <c r="N185" s="56"/>
      <c r="O185" s="53"/>
    </row>
    <row r="186" spans="1:15" ht="213" hidden="1" customHeight="1" x14ac:dyDescent="0.25">
      <c r="A186" s="62"/>
      <c r="B186" s="57" t="s">
        <v>281</v>
      </c>
      <c r="C186" s="52"/>
      <c r="D186" s="52"/>
      <c r="E186" s="52"/>
      <c r="F186" s="52"/>
      <c r="G186" s="89"/>
      <c r="H186" s="89"/>
      <c r="I186" s="89"/>
      <c r="J186" s="52">
        <v>2036928</v>
      </c>
      <c r="K186" s="52"/>
      <c r="L186" s="52">
        <v>2036928</v>
      </c>
      <c r="M186" s="161" t="s">
        <v>764</v>
      </c>
      <c r="N186" s="236" t="s">
        <v>280</v>
      </c>
      <c r="O186" s="53"/>
    </row>
    <row r="187" spans="1:15" ht="105" hidden="1" x14ac:dyDescent="0.25">
      <c r="A187" s="62"/>
      <c r="B187" s="57" t="s">
        <v>283</v>
      </c>
      <c r="C187" s="52"/>
      <c r="D187" s="52"/>
      <c r="E187" s="52"/>
      <c r="F187" s="52"/>
      <c r="G187" s="89"/>
      <c r="H187" s="89"/>
      <c r="I187" s="89"/>
      <c r="J187" s="52">
        <v>1031682</v>
      </c>
      <c r="K187" s="52"/>
      <c r="L187" s="52">
        <v>1031682</v>
      </c>
      <c r="M187" s="161" t="s">
        <v>284</v>
      </c>
      <c r="N187" s="236" t="s">
        <v>280</v>
      </c>
      <c r="O187" s="53"/>
    </row>
    <row r="188" spans="1:15" ht="47.25" hidden="1" x14ac:dyDescent="0.25">
      <c r="A188" s="62"/>
      <c r="B188" s="57" t="s">
        <v>285</v>
      </c>
      <c r="C188" s="52"/>
      <c r="D188" s="52"/>
      <c r="E188" s="52"/>
      <c r="F188" s="52"/>
      <c r="G188" s="89"/>
      <c r="H188" s="89"/>
      <c r="I188" s="89"/>
      <c r="J188" s="52">
        <v>1366652</v>
      </c>
      <c r="K188" s="52"/>
      <c r="L188" s="52">
        <v>1366652</v>
      </c>
      <c r="M188" s="161" t="s">
        <v>286</v>
      </c>
      <c r="N188" s="236" t="s">
        <v>280</v>
      </c>
      <c r="O188" s="53"/>
    </row>
    <row r="189" spans="1:15" ht="45" hidden="1" x14ac:dyDescent="0.25">
      <c r="A189" s="62"/>
      <c r="B189" s="57" t="s">
        <v>287</v>
      </c>
      <c r="C189" s="52"/>
      <c r="D189" s="52"/>
      <c r="E189" s="52"/>
      <c r="F189" s="52"/>
      <c r="G189" s="89"/>
      <c r="H189" s="89"/>
      <c r="I189" s="89"/>
      <c r="J189" s="52">
        <v>317972</v>
      </c>
      <c r="K189" s="52"/>
      <c r="L189" s="52">
        <v>317972</v>
      </c>
      <c r="M189" s="161" t="s">
        <v>282</v>
      </c>
      <c r="N189" s="236" t="s">
        <v>280</v>
      </c>
      <c r="O189" s="53"/>
    </row>
    <row r="190" spans="1:15" ht="60" hidden="1" x14ac:dyDescent="0.25">
      <c r="A190" s="62"/>
      <c r="B190" s="57" t="s">
        <v>463</v>
      </c>
      <c r="C190" s="52">
        <v>-144145655</v>
      </c>
      <c r="D190" s="52"/>
      <c r="E190" s="52"/>
      <c r="F190" s="52">
        <v>52796224</v>
      </c>
      <c r="G190" s="89"/>
      <c r="H190" s="89">
        <v>52796224</v>
      </c>
      <c r="I190" s="89"/>
      <c r="J190" s="52"/>
      <c r="K190" s="52"/>
      <c r="L190" s="52"/>
      <c r="M190" s="161" t="s">
        <v>464</v>
      </c>
      <c r="N190" s="236" t="s">
        <v>465</v>
      </c>
      <c r="O190" s="53"/>
    </row>
    <row r="191" spans="1:15" ht="105" x14ac:dyDescent="0.25">
      <c r="A191" s="62"/>
      <c r="B191" s="57" t="s">
        <v>466</v>
      </c>
      <c r="C191" s="52"/>
      <c r="D191" s="52"/>
      <c r="E191" s="52"/>
      <c r="F191" s="52">
        <v>9371287</v>
      </c>
      <c r="G191" s="89"/>
      <c r="H191" s="89">
        <v>9371287</v>
      </c>
      <c r="I191" s="89"/>
      <c r="J191" s="52"/>
      <c r="K191" s="52"/>
      <c r="L191" s="52"/>
      <c r="M191" s="264" t="s">
        <v>467</v>
      </c>
      <c r="N191" s="265" t="s">
        <v>468</v>
      </c>
      <c r="O191" s="53"/>
    </row>
    <row r="192" spans="1:15" ht="90" hidden="1" x14ac:dyDescent="0.25">
      <c r="A192" s="62"/>
      <c r="B192" s="203" t="s">
        <v>121</v>
      </c>
      <c r="C192" s="15">
        <f>C193</f>
        <v>0</v>
      </c>
      <c r="D192" s="15">
        <f t="shared" ref="D192:L192" si="37">D193</f>
        <v>0</v>
      </c>
      <c r="E192" s="15">
        <f t="shared" si="37"/>
        <v>0</v>
      </c>
      <c r="F192" s="15">
        <f t="shared" si="37"/>
        <v>0</v>
      </c>
      <c r="G192" s="88">
        <f t="shared" si="37"/>
        <v>0</v>
      </c>
      <c r="H192" s="88">
        <f t="shared" si="37"/>
        <v>0</v>
      </c>
      <c r="I192" s="88">
        <f t="shared" si="37"/>
        <v>0</v>
      </c>
      <c r="J192" s="15">
        <f t="shared" si="37"/>
        <v>0</v>
      </c>
      <c r="K192" s="15">
        <f t="shared" si="37"/>
        <v>0</v>
      </c>
      <c r="L192" s="15">
        <f t="shared" si="37"/>
        <v>0</v>
      </c>
      <c r="M192" s="235"/>
      <c r="N192" s="236"/>
      <c r="O192" s="53"/>
    </row>
    <row r="193" spans="1:15" ht="15.75" hidden="1" x14ac:dyDescent="0.25">
      <c r="A193" s="62"/>
      <c r="B193" s="59"/>
      <c r="C193" s="52"/>
      <c r="D193" s="31"/>
      <c r="E193" s="31"/>
      <c r="F193" s="31"/>
      <c r="G193" s="100"/>
      <c r="H193" s="100"/>
      <c r="I193" s="100"/>
      <c r="J193" s="31"/>
      <c r="K193" s="31"/>
      <c r="L193" s="31"/>
      <c r="M193" s="122"/>
      <c r="N193" s="236"/>
      <c r="O193" s="53"/>
    </row>
    <row r="194" spans="1:15" ht="15.75" hidden="1" x14ac:dyDescent="0.25">
      <c r="A194" s="62"/>
      <c r="B194" s="59"/>
      <c r="C194" s="52"/>
      <c r="D194" s="31"/>
      <c r="E194" s="31"/>
      <c r="F194" s="31"/>
      <c r="G194" s="100"/>
      <c r="H194" s="100"/>
      <c r="I194" s="100"/>
      <c r="J194" s="31"/>
      <c r="K194" s="31"/>
      <c r="L194" s="31"/>
      <c r="M194" s="122"/>
      <c r="N194" s="236"/>
      <c r="O194" s="53"/>
    </row>
    <row r="195" spans="1:15" ht="85.5" hidden="1" x14ac:dyDescent="0.25">
      <c r="A195" s="62" t="s">
        <v>151</v>
      </c>
      <c r="B195" s="202" t="s">
        <v>61</v>
      </c>
      <c r="C195" s="14">
        <f t="shared" ref="C195:L195" si="38">C196</f>
        <v>0</v>
      </c>
      <c r="D195" s="14">
        <f t="shared" si="38"/>
        <v>0</v>
      </c>
      <c r="E195" s="14">
        <f t="shared" si="38"/>
        <v>0</v>
      </c>
      <c r="F195" s="14">
        <f t="shared" si="38"/>
        <v>0</v>
      </c>
      <c r="G195" s="87">
        <f t="shared" si="38"/>
        <v>0</v>
      </c>
      <c r="H195" s="87">
        <f t="shared" si="38"/>
        <v>0</v>
      </c>
      <c r="I195" s="87">
        <f t="shared" si="38"/>
        <v>0</v>
      </c>
      <c r="J195" s="14">
        <f t="shared" si="38"/>
        <v>0</v>
      </c>
      <c r="K195" s="14">
        <f t="shared" si="38"/>
        <v>0</v>
      </c>
      <c r="L195" s="14">
        <f t="shared" si="38"/>
        <v>0</v>
      </c>
      <c r="M195" s="132"/>
      <c r="N195" s="56"/>
      <c r="O195" s="53"/>
    </row>
    <row r="196" spans="1:15" ht="30" hidden="1" x14ac:dyDescent="0.25">
      <c r="A196" s="62"/>
      <c r="B196" s="65" t="s">
        <v>57</v>
      </c>
      <c r="C196" s="15">
        <f>C197+C198</f>
        <v>0</v>
      </c>
      <c r="D196" s="15">
        <f t="shared" ref="D196:L196" si="39">D197+D198</f>
        <v>0</v>
      </c>
      <c r="E196" s="15">
        <f t="shared" si="39"/>
        <v>0</v>
      </c>
      <c r="F196" s="15">
        <f t="shared" si="39"/>
        <v>0</v>
      </c>
      <c r="G196" s="88">
        <f t="shared" si="39"/>
        <v>0</v>
      </c>
      <c r="H196" s="88">
        <f t="shared" si="39"/>
        <v>0</v>
      </c>
      <c r="I196" s="88">
        <f t="shared" si="39"/>
        <v>0</v>
      </c>
      <c r="J196" s="15">
        <f t="shared" si="39"/>
        <v>0</v>
      </c>
      <c r="K196" s="15">
        <f t="shared" si="39"/>
        <v>0</v>
      </c>
      <c r="L196" s="15">
        <f t="shared" si="39"/>
        <v>0</v>
      </c>
      <c r="M196" s="235"/>
      <c r="N196" s="56"/>
      <c r="O196" s="53"/>
    </row>
    <row r="197" spans="1:15" ht="15.75" hidden="1" x14ac:dyDescent="0.25">
      <c r="A197" s="62"/>
      <c r="B197" s="59"/>
      <c r="C197" s="52"/>
      <c r="D197" s="52"/>
      <c r="E197" s="52"/>
      <c r="F197" s="52"/>
      <c r="G197" s="89"/>
      <c r="H197" s="89"/>
      <c r="I197" s="89"/>
      <c r="J197" s="52"/>
      <c r="K197" s="52"/>
      <c r="L197" s="52"/>
      <c r="M197" s="161"/>
      <c r="N197" s="236"/>
      <c r="O197" s="53"/>
    </row>
    <row r="198" spans="1:15" ht="15.75" hidden="1" x14ac:dyDescent="0.25">
      <c r="A198" s="62"/>
      <c r="B198" s="59"/>
      <c r="C198" s="52"/>
      <c r="D198" s="52"/>
      <c r="E198" s="52"/>
      <c r="F198" s="52"/>
      <c r="G198" s="89"/>
      <c r="H198" s="89"/>
      <c r="I198" s="89"/>
      <c r="J198" s="52"/>
      <c r="K198" s="52"/>
      <c r="L198" s="52"/>
      <c r="M198" s="161"/>
      <c r="N198" s="236"/>
      <c r="O198" s="53"/>
    </row>
    <row r="199" spans="1:15" ht="57" hidden="1" x14ac:dyDescent="0.25">
      <c r="A199" s="62" t="s">
        <v>152</v>
      </c>
      <c r="B199" s="206" t="s">
        <v>222</v>
      </c>
      <c r="C199" s="14">
        <f t="shared" ref="C199:L200" si="40">C200</f>
        <v>0</v>
      </c>
      <c r="D199" s="14">
        <f t="shared" si="40"/>
        <v>0</v>
      </c>
      <c r="E199" s="14">
        <f t="shared" si="40"/>
        <v>798023</v>
      </c>
      <c r="F199" s="14">
        <f t="shared" si="40"/>
        <v>0</v>
      </c>
      <c r="G199" s="87">
        <f t="shared" si="40"/>
        <v>798023</v>
      </c>
      <c r="H199" s="87">
        <f t="shared" si="40"/>
        <v>0</v>
      </c>
      <c r="I199" s="87">
        <f t="shared" si="40"/>
        <v>189746</v>
      </c>
      <c r="J199" s="14">
        <f t="shared" si="40"/>
        <v>0</v>
      </c>
      <c r="K199" s="14">
        <f t="shared" si="40"/>
        <v>189746</v>
      </c>
      <c r="L199" s="14">
        <f t="shared" si="40"/>
        <v>0</v>
      </c>
      <c r="M199" s="132"/>
      <c r="N199" s="56"/>
      <c r="O199" s="53"/>
    </row>
    <row r="200" spans="1:15" ht="30" hidden="1" x14ac:dyDescent="0.25">
      <c r="A200" s="62"/>
      <c r="B200" s="65" t="s">
        <v>57</v>
      </c>
      <c r="C200" s="15">
        <f>C201</f>
        <v>0</v>
      </c>
      <c r="D200" s="15">
        <f t="shared" si="40"/>
        <v>0</v>
      </c>
      <c r="E200" s="15">
        <f t="shared" si="40"/>
        <v>798023</v>
      </c>
      <c r="F200" s="15">
        <f t="shared" si="40"/>
        <v>0</v>
      </c>
      <c r="G200" s="15">
        <f t="shared" si="40"/>
        <v>798023</v>
      </c>
      <c r="H200" s="15">
        <f t="shared" si="40"/>
        <v>0</v>
      </c>
      <c r="I200" s="88">
        <f t="shared" si="40"/>
        <v>189746</v>
      </c>
      <c r="J200" s="15">
        <f t="shared" si="40"/>
        <v>0</v>
      </c>
      <c r="K200" s="15">
        <f t="shared" si="40"/>
        <v>189746</v>
      </c>
      <c r="L200" s="15">
        <f t="shared" si="40"/>
        <v>0</v>
      </c>
      <c r="M200" s="235"/>
      <c r="N200" s="56"/>
      <c r="O200" s="53"/>
    </row>
    <row r="201" spans="1:15" ht="30" hidden="1" x14ac:dyDescent="0.25">
      <c r="A201" s="62"/>
      <c r="B201" s="151" t="s">
        <v>469</v>
      </c>
      <c r="C201" s="1">
        <f>SUM(C202:C206)</f>
        <v>0</v>
      </c>
      <c r="D201" s="1">
        <f t="shared" ref="D201:L201" si="41">SUM(D202:D206)</f>
        <v>0</v>
      </c>
      <c r="E201" s="1">
        <f t="shared" si="41"/>
        <v>798023</v>
      </c>
      <c r="F201" s="1">
        <f t="shared" si="41"/>
        <v>0</v>
      </c>
      <c r="G201" s="1">
        <f t="shared" si="41"/>
        <v>798023</v>
      </c>
      <c r="H201" s="1">
        <f t="shared" si="41"/>
        <v>0</v>
      </c>
      <c r="I201" s="1">
        <f t="shared" si="41"/>
        <v>189746</v>
      </c>
      <c r="J201" s="1">
        <f t="shared" si="41"/>
        <v>0</v>
      </c>
      <c r="K201" s="1">
        <f t="shared" si="41"/>
        <v>189746</v>
      </c>
      <c r="L201" s="1">
        <f t="shared" si="41"/>
        <v>0</v>
      </c>
      <c r="M201" s="161"/>
      <c r="N201" s="236"/>
      <c r="O201" s="53"/>
    </row>
    <row r="202" spans="1:15" ht="47.25" hidden="1" x14ac:dyDescent="0.25">
      <c r="A202" s="62"/>
      <c r="B202" s="151" t="s">
        <v>470</v>
      </c>
      <c r="C202" s="1"/>
      <c r="D202" s="1"/>
      <c r="E202" s="1">
        <v>228896</v>
      </c>
      <c r="F202" s="1"/>
      <c r="G202" s="81">
        <v>228896</v>
      </c>
      <c r="H202" s="81"/>
      <c r="I202" s="81"/>
      <c r="J202" s="1"/>
      <c r="K202" s="1"/>
      <c r="L202" s="1"/>
      <c r="M202" s="161" t="s">
        <v>471</v>
      </c>
      <c r="N202" s="236" t="s">
        <v>472</v>
      </c>
      <c r="O202" s="53"/>
    </row>
    <row r="203" spans="1:15" ht="47.25" hidden="1" x14ac:dyDescent="0.25">
      <c r="A203" s="62"/>
      <c r="B203" s="151" t="s">
        <v>473</v>
      </c>
      <c r="C203" s="1"/>
      <c r="D203" s="1"/>
      <c r="E203" s="1">
        <v>69127</v>
      </c>
      <c r="F203" s="1"/>
      <c r="G203" s="81">
        <v>69127</v>
      </c>
      <c r="H203" s="81"/>
      <c r="I203" s="81"/>
      <c r="J203" s="1"/>
      <c r="K203" s="1"/>
      <c r="L203" s="1"/>
      <c r="M203" s="161" t="s">
        <v>471</v>
      </c>
      <c r="N203" s="236" t="s">
        <v>472</v>
      </c>
      <c r="O203" s="53"/>
    </row>
    <row r="204" spans="1:15" ht="47.25" hidden="1" x14ac:dyDescent="0.25">
      <c r="A204" s="62"/>
      <c r="B204" s="151" t="s">
        <v>474</v>
      </c>
      <c r="C204" s="1"/>
      <c r="D204" s="1"/>
      <c r="E204" s="1">
        <v>300000</v>
      </c>
      <c r="F204" s="1"/>
      <c r="G204" s="81">
        <v>300000</v>
      </c>
      <c r="H204" s="81"/>
      <c r="I204" s="81"/>
      <c r="J204" s="1"/>
      <c r="K204" s="1"/>
      <c r="L204" s="1"/>
      <c r="M204" s="161" t="s">
        <v>475</v>
      </c>
      <c r="N204" s="236" t="s">
        <v>476</v>
      </c>
      <c r="O204" s="53"/>
    </row>
    <row r="205" spans="1:15" ht="47.25" hidden="1" x14ac:dyDescent="0.25">
      <c r="A205" s="62"/>
      <c r="B205" s="151" t="s">
        <v>477</v>
      </c>
      <c r="C205" s="1"/>
      <c r="D205" s="1"/>
      <c r="E205" s="1">
        <v>200000</v>
      </c>
      <c r="F205" s="1"/>
      <c r="G205" s="81">
        <v>200000</v>
      </c>
      <c r="H205" s="81"/>
      <c r="I205" s="81"/>
      <c r="J205" s="1"/>
      <c r="K205" s="1"/>
      <c r="L205" s="1"/>
      <c r="M205" s="161" t="s">
        <v>478</v>
      </c>
      <c r="N205" s="236" t="s">
        <v>479</v>
      </c>
      <c r="O205" s="53"/>
    </row>
    <row r="206" spans="1:15" ht="63" hidden="1" x14ac:dyDescent="0.25">
      <c r="A206" s="62"/>
      <c r="B206" s="151" t="s">
        <v>480</v>
      </c>
      <c r="C206" s="1"/>
      <c r="D206" s="1"/>
      <c r="E206" s="1"/>
      <c r="F206" s="1"/>
      <c r="G206" s="81"/>
      <c r="H206" s="81"/>
      <c r="I206" s="81">
        <v>189746</v>
      </c>
      <c r="J206" s="1"/>
      <c r="K206" s="1">
        <v>189746</v>
      </c>
      <c r="L206" s="1"/>
      <c r="M206" s="161" t="s">
        <v>481</v>
      </c>
      <c r="N206" s="236" t="s">
        <v>482</v>
      </c>
      <c r="O206" s="53"/>
    </row>
    <row r="207" spans="1:15" ht="114" hidden="1" x14ac:dyDescent="0.25">
      <c r="A207" s="62" t="s">
        <v>208</v>
      </c>
      <c r="B207" s="63" t="s">
        <v>209</v>
      </c>
      <c r="C207" s="14">
        <f>SUM(C208)</f>
        <v>0</v>
      </c>
      <c r="D207" s="14">
        <f t="shared" ref="D207:L208" si="42">SUM(D208)</f>
        <v>0</v>
      </c>
      <c r="E207" s="14">
        <f t="shared" si="42"/>
        <v>0</v>
      </c>
      <c r="F207" s="14">
        <f t="shared" si="42"/>
        <v>0</v>
      </c>
      <c r="G207" s="87">
        <f>G208+G212</f>
        <v>0</v>
      </c>
      <c r="H207" s="87">
        <f t="shared" si="42"/>
        <v>0</v>
      </c>
      <c r="I207" s="87">
        <f t="shared" si="42"/>
        <v>26261</v>
      </c>
      <c r="J207" s="14">
        <f t="shared" si="42"/>
        <v>26261</v>
      </c>
      <c r="K207" s="14">
        <f t="shared" si="42"/>
        <v>26261</v>
      </c>
      <c r="L207" s="14">
        <f t="shared" si="42"/>
        <v>26261</v>
      </c>
      <c r="M207" s="132"/>
      <c r="N207" s="56"/>
      <c r="O207" s="53"/>
    </row>
    <row r="208" spans="1:15" ht="71.25" hidden="1" x14ac:dyDescent="0.25">
      <c r="A208" s="62" t="s">
        <v>210</v>
      </c>
      <c r="B208" s="202" t="s">
        <v>211</v>
      </c>
      <c r="C208" s="14">
        <f>SUM(C209)</f>
        <v>0</v>
      </c>
      <c r="D208" s="14">
        <f t="shared" si="42"/>
        <v>0</v>
      </c>
      <c r="E208" s="14">
        <f t="shared" si="42"/>
        <v>0</v>
      </c>
      <c r="F208" s="14">
        <f t="shared" si="42"/>
        <v>0</v>
      </c>
      <c r="G208" s="87">
        <f t="shared" si="42"/>
        <v>0</v>
      </c>
      <c r="H208" s="87">
        <f t="shared" si="42"/>
        <v>0</v>
      </c>
      <c r="I208" s="87">
        <f t="shared" si="42"/>
        <v>26261</v>
      </c>
      <c r="J208" s="14">
        <f t="shared" si="42"/>
        <v>26261</v>
      </c>
      <c r="K208" s="14">
        <f t="shared" si="42"/>
        <v>26261</v>
      </c>
      <c r="L208" s="14">
        <f t="shared" si="42"/>
        <v>26261</v>
      </c>
      <c r="M208" s="132"/>
      <c r="N208" s="56"/>
      <c r="O208" s="53"/>
    </row>
    <row r="209" spans="1:15" ht="60" hidden="1" x14ac:dyDescent="0.25">
      <c r="A209" s="62"/>
      <c r="B209" s="65" t="s">
        <v>135</v>
      </c>
      <c r="C209" s="15">
        <f>C210+C211</f>
        <v>0</v>
      </c>
      <c r="D209" s="15">
        <f t="shared" ref="D209:L209" si="43">D210+D211</f>
        <v>0</v>
      </c>
      <c r="E209" s="15">
        <f t="shared" si="43"/>
        <v>0</v>
      </c>
      <c r="F209" s="15">
        <f t="shared" si="43"/>
        <v>0</v>
      </c>
      <c r="G209" s="88">
        <f t="shared" si="43"/>
        <v>0</v>
      </c>
      <c r="H209" s="88">
        <f t="shared" si="43"/>
        <v>0</v>
      </c>
      <c r="I209" s="88">
        <f t="shared" si="43"/>
        <v>26261</v>
      </c>
      <c r="J209" s="15">
        <f t="shared" si="43"/>
        <v>26261</v>
      </c>
      <c r="K209" s="15">
        <f t="shared" si="43"/>
        <v>26261</v>
      </c>
      <c r="L209" s="15">
        <f t="shared" si="43"/>
        <v>26261</v>
      </c>
      <c r="M209" s="235"/>
      <c r="N209" s="236"/>
      <c r="O209" s="53"/>
    </row>
    <row r="210" spans="1:15" ht="51" hidden="1" customHeight="1" x14ac:dyDescent="0.25">
      <c r="A210" s="62"/>
      <c r="B210" s="57" t="s">
        <v>288</v>
      </c>
      <c r="C210" s="52"/>
      <c r="D210" s="52"/>
      <c r="E210" s="32"/>
      <c r="F210" s="32"/>
      <c r="G210" s="196"/>
      <c r="H210" s="101"/>
      <c r="I210" s="101">
        <v>26261</v>
      </c>
      <c r="J210" s="32">
        <v>26261</v>
      </c>
      <c r="K210" s="32">
        <v>26261</v>
      </c>
      <c r="L210" s="32">
        <v>26261</v>
      </c>
      <c r="M210" s="135" t="s">
        <v>289</v>
      </c>
      <c r="N210" s="236" t="s">
        <v>290</v>
      </c>
      <c r="O210" s="53"/>
    </row>
    <row r="211" spans="1:15" ht="15.75" hidden="1" x14ac:dyDescent="0.25">
      <c r="A211" s="62"/>
      <c r="B211" s="57"/>
      <c r="C211" s="52"/>
      <c r="D211" s="52"/>
      <c r="E211" s="52"/>
      <c r="F211" s="52"/>
      <c r="G211" s="89"/>
      <c r="H211" s="89"/>
      <c r="I211" s="89"/>
      <c r="J211" s="52"/>
      <c r="K211" s="54"/>
      <c r="L211" s="54"/>
      <c r="M211" s="136"/>
      <c r="N211" s="171"/>
      <c r="O211" s="53"/>
    </row>
    <row r="212" spans="1:15" ht="85.5" hidden="1" x14ac:dyDescent="0.25">
      <c r="A212" s="62" t="s">
        <v>213</v>
      </c>
      <c r="B212" s="63" t="s">
        <v>236</v>
      </c>
      <c r="C212" s="14"/>
      <c r="D212" s="14"/>
      <c r="E212" s="14"/>
      <c r="F212" s="14"/>
      <c r="G212" s="87">
        <f>G213</f>
        <v>0</v>
      </c>
      <c r="H212" s="87"/>
      <c r="I212" s="89"/>
      <c r="J212" s="52"/>
      <c r="K212" s="52"/>
      <c r="L212" s="52"/>
      <c r="M212" s="235"/>
      <c r="N212" s="172"/>
      <c r="O212" s="53"/>
    </row>
    <row r="213" spans="1:15" ht="60" hidden="1" x14ac:dyDescent="0.25">
      <c r="A213" s="62"/>
      <c r="B213" s="65" t="s">
        <v>135</v>
      </c>
      <c r="C213" s="52"/>
      <c r="D213" s="52"/>
      <c r="E213" s="52"/>
      <c r="F213" s="52"/>
      <c r="G213" s="88">
        <f>G214</f>
        <v>0</v>
      </c>
      <c r="H213" s="89"/>
      <c r="I213" s="89"/>
      <c r="J213" s="52"/>
      <c r="K213" s="52"/>
      <c r="L213" s="52"/>
      <c r="M213" s="235"/>
      <c r="N213" s="172"/>
      <c r="O213" s="53"/>
    </row>
    <row r="214" spans="1:15" ht="15.75" hidden="1" x14ac:dyDescent="0.25">
      <c r="A214" s="62"/>
      <c r="B214" s="65"/>
      <c r="C214" s="52"/>
      <c r="D214" s="52"/>
      <c r="E214" s="52"/>
      <c r="F214" s="52"/>
      <c r="G214" s="89"/>
      <c r="H214" s="89"/>
      <c r="I214" s="89"/>
      <c r="J214" s="52"/>
      <c r="K214" s="52"/>
      <c r="L214" s="52"/>
      <c r="M214" s="235"/>
      <c r="N214" s="172"/>
      <c r="O214" s="53"/>
    </row>
    <row r="215" spans="1:15" ht="57" hidden="1" x14ac:dyDescent="0.25">
      <c r="A215" s="62" t="s">
        <v>22</v>
      </c>
      <c r="B215" s="202" t="s">
        <v>23</v>
      </c>
      <c r="C215" s="14">
        <f>C216</f>
        <v>-468600</v>
      </c>
      <c r="D215" s="14">
        <f t="shared" ref="D215:L215" si="44">D216</f>
        <v>0</v>
      </c>
      <c r="E215" s="14">
        <f t="shared" si="44"/>
        <v>1074329</v>
      </c>
      <c r="F215" s="14">
        <f t="shared" si="44"/>
        <v>835561</v>
      </c>
      <c r="G215" s="87">
        <f t="shared" si="44"/>
        <v>1074329</v>
      </c>
      <c r="H215" s="87">
        <f t="shared" si="44"/>
        <v>835561</v>
      </c>
      <c r="I215" s="87">
        <f t="shared" si="44"/>
        <v>4243549</v>
      </c>
      <c r="J215" s="14">
        <f t="shared" si="44"/>
        <v>4243549</v>
      </c>
      <c r="K215" s="14">
        <f t="shared" si="44"/>
        <v>4243549</v>
      </c>
      <c r="L215" s="14">
        <f t="shared" si="44"/>
        <v>4243549</v>
      </c>
      <c r="M215" s="132"/>
      <c r="N215" s="56"/>
      <c r="O215" s="53"/>
    </row>
    <row r="216" spans="1:15" ht="57" hidden="1" x14ac:dyDescent="0.25">
      <c r="A216" s="62" t="s">
        <v>24</v>
      </c>
      <c r="B216" s="202" t="s">
        <v>25</v>
      </c>
      <c r="C216" s="14">
        <f t="shared" ref="C216:L216" si="45">C217</f>
        <v>-468600</v>
      </c>
      <c r="D216" s="14">
        <f t="shared" si="45"/>
        <v>0</v>
      </c>
      <c r="E216" s="14">
        <f t="shared" si="45"/>
        <v>1074329</v>
      </c>
      <c r="F216" s="14">
        <f t="shared" si="45"/>
        <v>835561</v>
      </c>
      <c r="G216" s="87">
        <f t="shared" si="45"/>
        <v>1074329</v>
      </c>
      <c r="H216" s="87">
        <f t="shared" si="45"/>
        <v>835561</v>
      </c>
      <c r="I216" s="87">
        <f t="shared" si="45"/>
        <v>4243549</v>
      </c>
      <c r="J216" s="14">
        <f t="shared" si="45"/>
        <v>4243549</v>
      </c>
      <c r="K216" s="14">
        <f t="shared" si="45"/>
        <v>4243549</v>
      </c>
      <c r="L216" s="14">
        <f t="shared" si="45"/>
        <v>4243549</v>
      </c>
      <c r="M216" s="132"/>
      <c r="N216" s="56"/>
      <c r="O216" s="53"/>
    </row>
    <row r="217" spans="1:15" ht="45" hidden="1" x14ac:dyDescent="0.25">
      <c r="A217" s="207"/>
      <c r="B217" s="203" t="s">
        <v>26</v>
      </c>
      <c r="C217" s="88">
        <f>SUM(C218:C223)</f>
        <v>-468600</v>
      </c>
      <c r="D217" s="88">
        <f t="shared" ref="D217:L217" si="46">SUM(D218:D223)</f>
        <v>0</v>
      </c>
      <c r="E217" s="88">
        <f t="shared" si="46"/>
        <v>1074329</v>
      </c>
      <c r="F217" s="88">
        <f t="shared" si="46"/>
        <v>835561</v>
      </c>
      <c r="G217" s="88">
        <f t="shared" si="46"/>
        <v>1074329</v>
      </c>
      <c r="H217" s="88">
        <f t="shared" si="46"/>
        <v>835561</v>
      </c>
      <c r="I217" s="88">
        <f t="shared" si="46"/>
        <v>4243549</v>
      </c>
      <c r="J217" s="88">
        <f t="shared" si="46"/>
        <v>4243549</v>
      </c>
      <c r="K217" s="88">
        <f t="shared" si="46"/>
        <v>4243549</v>
      </c>
      <c r="L217" s="88">
        <f t="shared" si="46"/>
        <v>4243549</v>
      </c>
      <c r="M217" s="235"/>
      <c r="N217" s="56"/>
      <c r="O217" s="53"/>
    </row>
    <row r="218" spans="1:15" ht="110.25" hidden="1" x14ac:dyDescent="0.25">
      <c r="A218" s="208"/>
      <c r="B218" s="69" t="s">
        <v>424</v>
      </c>
      <c r="C218" s="52"/>
      <c r="D218" s="52"/>
      <c r="E218" s="48">
        <v>1074329</v>
      </c>
      <c r="F218" s="15"/>
      <c r="G218" s="89">
        <v>1074329</v>
      </c>
      <c r="H218" s="89"/>
      <c r="I218" s="89"/>
      <c r="J218" s="52"/>
      <c r="K218" s="52"/>
      <c r="L218" s="52"/>
      <c r="M218" s="76" t="s">
        <v>425</v>
      </c>
      <c r="N218" s="74" t="s">
        <v>425</v>
      </c>
      <c r="O218" s="53"/>
    </row>
    <row r="219" spans="1:15" ht="110.25" x14ac:dyDescent="0.25">
      <c r="A219" s="208"/>
      <c r="B219" s="69" t="s">
        <v>424</v>
      </c>
      <c r="C219" s="52"/>
      <c r="D219" s="52"/>
      <c r="E219" s="48"/>
      <c r="F219" s="52">
        <v>644161</v>
      </c>
      <c r="G219" s="89"/>
      <c r="H219" s="89">
        <v>644161</v>
      </c>
      <c r="I219" s="89"/>
      <c r="J219" s="52"/>
      <c r="K219" s="52"/>
      <c r="L219" s="52"/>
      <c r="M219" s="266" t="s">
        <v>426</v>
      </c>
      <c r="N219" s="266" t="s">
        <v>427</v>
      </c>
      <c r="O219" s="53"/>
    </row>
    <row r="220" spans="1:15" ht="63" hidden="1" x14ac:dyDescent="0.25">
      <c r="A220" s="208"/>
      <c r="B220" s="69" t="s">
        <v>424</v>
      </c>
      <c r="C220" s="33"/>
      <c r="D220" s="52"/>
      <c r="E220" s="48"/>
      <c r="F220" s="52"/>
      <c r="G220" s="89"/>
      <c r="H220" s="89"/>
      <c r="I220" s="89">
        <v>140855</v>
      </c>
      <c r="J220" s="52">
        <v>140855</v>
      </c>
      <c r="K220" s="52">
        <v>140855</v>
      </c>
      <c r="L220" s="52">
        <v>140855</v>
      </c>
      <c r="M220" s="173" t="s">
        <v>428</v>
      </c>
      <c r="N220" s="235" t="s">
        <v>428</v>
      </c>
      <c r="O220" s="53"/>
    </row>
    <row r="221" spans="1:15" ht="31.5" hidden="1" x14ac:dyDescent="0.25">
      <c r="A221" s="208"/>
      <c r="B221" s="69"/>
      <c r="C221" s="33"/>
      <c r="D221" s="52"/>
      <c r="E221" s="48"/>
      <c r="F221" s="52"/>
      <c r="G221" s="89"/>
      <c r="H221" s="89"/>
      <c r="I221" s="89">
        <v>1103869</v>
      </c>
      <c r="J221" s="52">
        <v>1103869</v>
      </c>
      <c r="K221" s="52">
        <v>1103869</v>
      </c>
      <c r="L221" s="52">
        <v>1103869</v>
      </c>
      <c r="M221" s="236" t="s">
        <v>429</v>
      </c>
      <c r="N221" s="174" t="s">
        <v>430</v>
      </c>
      <c r="O221" s="53"/>
    </row>
    <row r="222" spans="1:15" ht="165" hidden="1" x14ac:dyDescent="0.25">
      <c r="A222" s="208"/>
      <c r="B222" s="114" t="s">
        <v>431</v>
      </c>
      <c r="C222" s="89">
        <v>-468600</v>
      </c>
      <c r="D222" s="89"/>
      <c r="E222" s="89"/>
      <c r="F222" s="89">
        <v>191400</v>
      </c>
      <c r="G222" s="89"/>
      <c r="H222" s="89">
        <v>191400</v>
      </c>
      <c r="I222" s="107"/>
      <c r="J222" s="107"/>
      <c r="K222" s="107"/>
      <c r="L222" s="107"/>
      <c r="M222" s="175" t="s">
        <v>432</v>
      </c>
      <c r="N222" s="168" t="s">
        <v>432</v>
      </c>
      <c r="O222" s="53"/>
    </row>
    <row r="223" spans="1:15" ht="63" hidden="1" x14ac:dyDescent="0.25">
      <c r="A223" s="208"/>
      <c r="B223" s="59" t="s">
        <v>433</v>
      </c>
      <c r="C223" s="52"/>
      <c r="D223" s="52"/>
      <c r="E223" s="52"/>
      <c r="F223" s="52"/>
      <c r="G223" s="89"/>
      <c r="H223" s="89"/>
      <c r="I223" s="89">
        <v>2998825</v>
      </c>
      <c r="J223" s="52">
        <v>2998825</v>
      </c>
      <c r="K223" s="52">
        <v>2998825</v>
      </c>
      <c r="L223" s="52">
        <v>2998825</v>
      </c>
      <c r="M223" s="164" t="s">
        <v>434</v>
      </c>
      <c r="N223" s="176" t="s">
        <v>434</v>
      </c>
      <c r="O223" s="53"/>
    </row>
    <row r="224" spans="1:15" ht="99.75" hidden="1" x14ac:dyDescent="0.25">
      <c r="A224" s="62" t="s">
        <v>180</v>
      </c>
      <c r="B224" s="202" t="s">
        <v>27</v>
      </c>
      <c r="C224" s="14">
        <f>C225+C229+C236</f>
        <v>0</v>
      </c>
      <c r="D224" s="14">
        <f t="shared" ref="D224:L224" si="47">D225+D229+D236</f>
        <v>0</v>
      </c>
      <c r="E224" s="14">
        <f t="shared" si="47"/>
        <v>0</v>
      </c>
      <c r="F224" s="14">
        <f t="shared" si="47"/>
        <v>2494517</v>
      </c>
      <c r="G224" s="14">
        <f t="shared" si="47"/>
        <v>0</v>
      </c>
      <c r="H224" s="14">
        <f t="shared" si="47"/>
        <v>2494517</v>
      </c>
      <c r="I224" s="14">
        <f t="shared" si="47"/>
        <v>0</v>
      </c>
      <c r="J224" s="14">
        <f t="shared" si="47"/>
        <v>840689</v>
      </c>
      <c r="K224" s="14">
        <f t="shared" si="47"/>
        <v>0</v>
      </c>
      <c r="L224" s="14">
        <f t="shared" si="47"/>
        <v>840689</v>
      </c>
      <c r="M224" s="123"/>
      <c r="N224" s="74"/>
      <c r="O224" s="53"/>
    </row>
    <row r="225" spans="1:15" ht="71.25" hidden="1" x14ac:dyDescent="0.25">
      <c r="A225" s="62" t="s">
        <v>641</v>
      </c>
      <c r="B225" s="209" t="s">
        <v>642</v>
      </c>
      <c r="C225" s="14"/>
      <c r="D225" s="14"/>
      <c r="E225" s="14"/>
      <c r="F225" s="14">
        <f>F226</f>
        <v>662588</v>
      </c>
      <c r="G225" s="87"/>
      <c r="H225" s="87">
        <f>H226</f>
        <v>662588</v>
      </c>
      <c r="I225" s="87"/>
      <c r="J225" s="14">
        <f>J227</f>
        <v>6198</v>
      </c>
      <c r="K225" s="14"/>
      <c r="L225" s="14">
        <f>L227</f>
        <v>6198</v>
      </c>
      <c r="M225" s="123"/>
      <c r="N225" s="74"/>
      <c r="O225" s="53"/>
    </row>
    <row r="226" spans="1:15" ht="45" hidden="1" x14ac:dyDescent="0.25">
      <c r="A226" s="62"/>
      <c r="B226" s="65" t="s">
        <v>28</v>
      </c>
      <c r="C226" s="15">
        <f>C227+C228</f>
        <v>0</v>
      </c>
      <c r="D226" s="15">
        <f t="shared" ref="D226:L226" si="48">D227+D228</f>
        <v>0</v>
      </c>
      <c r="E226" s="15">
        <f t="shared" si="48"/>
        <v>0</v>
      </c>
      <c r="F226" s="15">
        <f t="shared" si="48"/>
        <v>662588</v>
      </c>
      <c r="G226" s="88">
        <f t="shared" si="48"/>
        <v>0</v>
      </c>
      <c r="H226" s="88">
        <f t="shared" si="48"/>
        <v>662588</v>
      </c>
      <c r="I226" s="88">
        <f t="shared" si="48"/>
        <v>0</v>
      </c>
      <c r="J226" s="15">
        <f t="shared" si="48"/>
        <v>6198</v>
      </c>
      <c r="K226" s="15">
        <f t="shared" si="48"/>
        <v>0</v>
      </c>
      <c r="L226" s="15">
        <f t="shared" si="48"/>
        <v>6198</v>
      </c>
      <c r="M226" s="123"/>
      <c r="N226" s="74"/>
      <c r="O226" s="53"/>
    </row>
    <row r="227" spans="1:15" ht="63" hidden="1" x14ac:dyDescent="0.25">
      <c r="A227" s="208"/>
      <c r="B227" s="59"/>
      <c r="C227" s="52"/>
      <c r="D227" s="52"/>
      <c r="E227" s="52"/>
      <c r="F227" s="52"/>
      <c r="G227" s="89"/>
      <c r="H227" s="89"/>
      <c r="I227" s="89"/>
      <c r="J227" s="52">
        <v>6198</v>
      </c>
      <c r="K227" s="52"/>
      <c r="L227" s="52">
        <v>6198</v>
      </c>
      <c r="M227" s="123" t="s">
        <v>645</v>
      </c>
      <c r="N227" s="74" t="s">
        <v>644</v>
      </c>
      <c r="O227" s="53"/>
    </row>
    <row r="228" spans="1:15" ht="31.5" x14ac:dyDescent="0.25">
      <c r="A228" s="208"/>
      <c r="B228" s="59"/>
      <c r="C228" s="52"/>
      <c r="D228" s="52"/>
      <c r="E228" s="52"/>
      <c r="F228" s="52">
        <v>662588</v>
      </c>
      <c r="G228" s="89"/>
      <c r="H228" s="89">
        <v>662588</v>
      </c>
      <c r="I228" s="89"/>
      <c r="J228" s="52"/>
      <c r="K228" s="52"/>
      <c r="L228" s="52"/>
      <c r="M228" s="267" t="s">
        <v>643</v>
      </c>
      <c r="N228" s="260" t="s">
        <v>644</v>
      </c>
      <c r="O228" s="53"/>
    </row>
    <row r="229" spans="1:15" ht="85.5" hidden="1" x14ac:dyDescent="0.25">
      <c r="A229" s="62" t="s">
        <v>65</v>
      </c>
      <c r="B229" s="209" t="s">
        <v>66</v>
      </c>
      <c r="C229" s="14">
        <f>C230+C232+C234</f>
        <v>0</v>
      </c>
      <c r="D229" s="14">
        <f t="shared" ref="D229:L229" si="49">D230+D232+D234</f>
        <v>0</v>
      </c>
      <c r="E229" s="14">
        <f t="shared" si="49"/>
        <v>0</v>
      </c>
      <c r="F229" s="14">
        <f t="shared" si="49"/>
        <v>55000</v>
      </c>
      <c r="G229" s="87">
        <f t="shared" si="49"/>
        <v>0</v>
      </c>
      <c r="H229" s="87">
        <f t="shared" si="49"/>
        <v>55000</v>
      </c>
      <c r="I229" s="87">
        <f t="shared" si="49"/>
        <v>0</v>
      </c>
      <c r="J229" s="14">
        <f t="shared" si="49"/>
        <v>0</v>
      </c>
      <c r="K229" s="14">
        <f t="shared" si="49"/>
        <v>0</v>
      </c>
      <c r="L229" s="14">
        <f t="shared" si="49"/>
        <v>0</v>
      </c>
      <c r="M229" s="132"/>
      <c r="N229" s="56"/>
      <c r="O229" s="53"/>
    </row>
    <row r="230" spans="1:15" ht="45" hidden="1" x14ac:dyDescent="0.25">
      <c r="A230" s="62"/>
      <c r="B230" s="65" t="s">
        <v>40</v>
      </c>
      <c r="C230" s="15">
        <f>C231</f>
        <v>0</v>
      </c>
      <c r="D230" s="15">
        <f t="shared" ref="D230:L230" si="50">D231</f>
        <v>0</v>
      </c>
      <c r="E230" s="15">
        <f t="shared" si="50"/>
        <v>0</v>
      </c>
      <c r="F230" s="15">
        <f t="shared" si="50"/>
        <v>0</v>
      </c>
      <c r="G230" s="88">
        <f t="shared" si="50"/>
        <v>0</v>
      </c>
      <c r="H230" s="88">
        <f t="shared" si="50"/>
        <v>0</v>
      </c>
      <c r="I230" s="88">
        <f t="shared" si="50"/>
        <v>0</v>
      </c>
      <c r="J230" s="15">
        <f t="shared" si="50"/>
        <v>0</v>
      </c>
      <c r="K230" s="15">
        <f t="shared" si="50"/>
        <v>0</v>
      </c>
      <c r="L230" s="15">
        <f t="shared" si="50"/>
        <v>0</v>
      </c>
      <c r="M230" s="235"/>
      <c r="N230" s="56"/>
      <c r="O230" s="53"/>
    </row>
    <row r="231" spans="1:15" ht="15.75" hidden="1" x14ac:dyDescent="0.25">
      <c r="A231" s="62"/>
      <c r="B231" s="65"/>
      <c r="C231" s="15"/>
      <c r="D231" s="15"/>
      <c r="E231" s="15"/>
      <c r="F231" s="15"/>
      <c r="G231" s="88"/>
      <c r="H231" s="88"/>
      <c r="I231" s="88"/>
      <c r="J231" s="15"/>
      <c r="K231" s="15"/>
      <c r="L231" s="15"/>
      <c r="M231" s="235"/>
      <c r="N231" s="236"/>
      <c r="O231" s="53"/>
    </row>
    <row r="232" spans="1:15" ht="75" hidden="1" x14ac:dyDescent="0.25">
      <c r="A232" s="62"/>
      <c r="B232" s="65" t="s">
        <v>253</v>
      </c>
      <c r="C232" s="15">
        <f>C233</f>
        <v>0</v>
      </c>
      <c r="D232" s="15">
        <f t="shared" ref="D232:L232" si="51">D233</f>
        <v>0</v>
      </c>
      <c r="E232" s="15">
        <f t="shared" si="51"/>
        <v>0</v>
      </c>
      <c r="F232" s="15">
        <f t="shared" si="51"/>
        <v>0</v>
      </c>
      <c r="G232" s="88">
        <f t="shared" si="51"/>
        <v>0</v>
      </c>
      <c r="H232" s="88">
        <f t="shared" si="51"/>
        <v>0</v>
      </c>
      <c r="I232" s="88">
        <f t="shared" si="51"/>
        <v>0</v>
      </c>
      <c r="J232" s="15">
        <f t="shared" si="51"/>
        <v>0</v>
      </c>
      <c r="K232" s="15">
        <f t="shared" si="51"/>
        <v>0</v>
      </c>
      <c r="L232" s="15">
        <f t="shared" si="51"/>
        <v>0</v>
      </c>
      <c r="M232" s="235"/>
      <c r="N232" s="236"/>
      <c r="O232" s="53"/>
    </row>
    <row r="233" spans="1:15" ht="15.75" hidden="1" x14ac:dyDescent="0.25">
      <c r="A233" s="62"/>
      <c r="B233" s="65"/>
      <c r="C233" s="15"/>
      <c r="D233" s="15"/>
      <c r="E233" s="15"/>
      <c r="F233" s="15"/>
      <c r="G233" s="88"/>
      <c r="H233" s="88"/>
      <c r="I233" s="89"/>
      <c r="J233" s="52"/>
      <c r="K233" s="52"/>
      <c r="L233" s="52"/>
      <c r="M233" s="123"/>
      <c r="N233" s="74"/>
      <c r="O233" s="53"/>
    </row>
    <row r="234" spans="1:15" ht="45" hidden="1" x14ac:dyDescent="0.25">
      <c r="A234" s="62"/>
      <c r="B234" s="210" t="s">
        <v>28</v>
      </c>
      <c r="C234" s="15">
        <f>C235</f>
        <v>0</v>
      </c>
      <c r="D234" s="15">
        <f t="shared" ref="D234:L234" si="52">D235</f>
        <v>0</v>
      </c>
      <c r="E234" s="15">
        <f t="shared" si="52"/>
        <v>0</v>
      </c>
      <c r="F234" s="15">
        <f t="shared" si="52"/>
        <v>55000</v>
      </c>
      <c r="G234" s="88">
        <f t="shared" si="52"/>
        <v>0</v>
      </c>
      <c r="H234" s="88">
        <f t="shared" si="52"/>
        <v>55000</v>
      </c>
      <c r="I234" s="88">
        <f t="shared" si="52"/>
        <v>0</v>
      </c>
      <c r="J234" s="15">
        <f t="shared" si="52"/>
        <v>0</v>
      </c>
      <c r="K234" s="15">
        <f t="shared" si="52"/>
        <v>0</v>
      </c>
      <c r="L234" s="15">
        <f t="shared" si="52"/>
        <v>0</v>
      </c>
      <c r="M234" s="123"/>
      <c r="N234" s="74"/>
      <c r="O234" s="53"/>
    </row>
    <row r="235" spans="1:15" ht="31.5" x14ac:dyDescent="0.25">
      <c r="A235" s="62"/>
      <c r="B235" s="57"/>
      <c r="C235" s="52"/>
      <c r="D235" s="52"/>
      <c r="E235" s="52"/>
      <c r="F235" s="52">
        <v>55000</v>
      </c>
      <c r="G235" s="89"/>
      <c r="H235" s="89">
        <v>55000</v>
      </c>
      <c r="I235" s="89"/>
      <c r="J235" s="52"/>
      <c r="K235" s="52"/>
      <c r="L235" s="52"/>
      <c r="M235" s="267" t="s">
        <v>643</v>
      </c>
      <c r="N235" s="260" t="s">
        <v>644</v>
      </c>
      <c r="O235" s="53"/>
    </row>
    <row r="236" spans="1:15" ht="57" hidden="1" x14ac:dyDescent="0.25">
      <c r="A236" s="62" t="s">
        <v>237</v>
      </c>
      <c r="B236" s="209" t="s">
        <v>112</v>
      </c>
      <c r="C236" s="14">
        <f>C237+C244+C241+C239</f>
        <v>0</v>
      </c>
      <c r="D236" s="14">
        <f t="shared" ref="D236:L236" si="53">D237+D244+D241+D239</f>
        <v>0</v>
      </c>
      <c r="E236" s="14">
        <f t="shared" si="53"/>
        <v>0</v>
      </c>
      <c r="F236" s="14">
        <f t="shared" si="53"/>
        <v>1776929</v>
      </c>
      <c r="G236" s="87">
        <f t="shared" si="53"/>
        <v>0</v>
      </c>
      <c r="H236" s="87">
        <f t="shared" si="53"/>
        <v>1776929</v>
      </c>
      <c r="I236" s="87">
        <f t="shared" si="53"/>
        <v>0</v>
      </c>
      <c r="J236" s="14">
        <f t="shared" si="53"/>
        <v>834491</v>
      </c>
      <c r="K236" s="14">
        <f t="shared" si="53"/>
        <v>0</v>
      </c>
      <c r="L236" s="14">
        <f t="shared" si="53"/>
        <v>834491</v>
      </c>
      <c r="M236" s="123"/>
      <c r="N236" s="74"/>
      <c r="O236" s="53"/>
    </row>
    <row r="237" spans="1:15" ht="15.75" hidden="1" x14ac:dyDescent="0.25">
      <c r="A237" s="62"/>
      <c r="B237" s="210" t="s">
        <v>33</v>
      </c>
      <c r="C237" s="15">
        <f>C238</f>
        <v>0</v>
      </c>
      <c r="D237" s="15">
        <f t="shared" ref="D237:L237" si="54">D238</f>
        <v>0</v>
      </c>
      <c r="E237" s="15">
        <f t="shared" si="54"/>
        <v>0</v>
      </c>
      <c r="F237" s="15">
        <f t="shared" si="54"/>
        <v>0</v>
      </c>
      <c r="G237" s="88">
        <f t="shared" si="54"/>
        <v>0</v>
      </c>
      <c r="H237" s="88">
        <f t="shared" si="54"/>
        <v>0</v>
      </c>
      <c r="I237" s="88">
        <f t="shared" si="54"/>
        <v>0</v>
      </c>
      <c r="J237" s="15">
        <f t="shared" si="54"/>
        <v>0</v>
      </c>
      <c r="K237" s="15">
        <f t="shared" si="54"/>
        <v>0</v>
      </c>
      <c r="L237" s="15">
        <f t="shared" si="54"/>
        <v>0</v>
      </c>
      <c r="M237" s="123"/>
      <c r="N237" s="74"/>
      <c r="O237" s="53"/>
    </row>
    <row r="238" spans="1:15" ht="15.75" hidden="1" x14ac:dyDescent="0.25">
      <c r="A238" s="62"/>
      <c r="B238" s="57"/>
      <c r="C238" s="52"/>
      <c r="D238" s="52"/>
      <c r="E238" s="52"/>
      <c r="F238" s="52"/>
      <c r="G238" s="89"/>
      <c r="H238" s="89"/>
      <c r="I238" s="89"/>
      <c r="J238" s="52"/>
      <c r="K238" s="52"/>
      <c r="L238" s="52"/>
      <c r="M238" s="123"/>
      <c r="N238" s="74"/>
      <c r="O238" s="53"/>
    </row>
    <row r="239" spans="1:15" ht="90" hidden="1" x14ac:dyDescent="0.25">
      <c r="A239" s="62"/>
      <c r="B239" s="203" t="s">
        <v>121</v>
      </c>
      <c r="C239" s="52">
        <f>C240</f>
        <v>0</v>
      </c>
      <c r="D239" s="52">
        <f t="shared" ref="D239:L239" si="55">D240</f>
        <v>0</v>
      </c>
      <c r="E239" s="52">
        <f t="shared" si="55"/>
        <v>0</v>
      </c>
      <c r="F239" s="52">
        <f t="shared" si="55"/>
        <v>0</v>
      </c>
      <c r="G239" s="89">
        <f t="shared" si="55"/>
        <v>0</v>
      </c>
      <c r="H239" s="89">
        <f t="shared" si="55"/>
        <v>0</v>
      </c>
      <c r="I239" s="89">
        <f t="shared" si="55"/>
        <v>0</v>
      </c>
      <c r="J239" s="52">
        <f t="shared" si="55"/>
        <v>0</v>
      </c>
      <c r="K239" s="52">
        <f t="shared" si="55"/>
        <v>0</v>
      </c>
      <c r="L239" s="52">
        <f t="shared" si="55"/>
        <v>0</v>
      </c>
      <c r="M239" s="123"/>
      <c r="N239" s="74"/>
      <c r="O239" s="53"/>
    </row>
    <row r="240" spans="1:15" ht="15.75" hidden="1" x14ac:dyDescent="0.25">
      <c r="A240" s="62"/>
      <c r="B240" s="57"/>
      <c r="C240" s="52"/>
      <c r="D240" s="52"/>
      <c r="E240" s="52"/>
      <c r="F240" s="52"/>
      <c r="G240" s="89"/>
      <c r="H240" s="89"/>
      <c r="I240" s="89"/>
      <c r="J240" s="52"/>
      <c r="K240" s="52"/>
      <c r="L240" s="52"/>
      <c r="M240" s="123"/>
      <c r="N240" s="74"/>
      <c r="O240" s="53"/>
    </row>
    <row r="241" spans="1:15" ht="30" hidden="1" x14ac:dyDescent="0.25">
      <c r="A241" s="62"/>
      <c r="B241" s="203" t="s">
        <v>67</v>
      </c>
      <c r="C241" s="15">
        <f>C242</f>
        <v>0</v>
      </c>
      <c r="D241" s="15">
        <f t="shared" ref="D241:L241" si="56">D242</f>
        <v>0</v>
      </c>
      <c r="E241" s="15">
        <f t="shared" si="56"/>
        <v>0</v>
      </c>
      <c r="F241" s="15">
        <f t="shared" si="56"/>
        <v>0</v>
      </c>
      <c r="G241" s="88">
        <f t="shared" si="56"/>
        <v>0</v>
      </c>
      <c r="H241" s="88">
        <f t="shared" si="56"/>
        <v>0</v>
      </c>
      <c r="I241" s="88">
        <f t="shared" si="56"/>
        <v>0</v>
      </c>
      <c r="J241" s="15">
        <f t="shared" si="56"/>
        <v>0</v>
      </c>
      <c r="K241" s="15">
        <f t="shared" si="56"/>
        <v>0</v>
      </c>
      <c r="L241" s="15">
        <f t="shared" si="56"/>
        <v>0</v>
      </c>
      <c r="M241" s="123"/>
      <c r="N241" s="74"/>
      <c r="O241" s="53"/>
    </row>
    <row r="242" spans="1:15" ht="15.75" hidden="1" x14ac:dyDescent="0.25">
      <c r="A242" s="62"/>
      <c r="B242" s="57"/>
      <c r="C242" s="52"/>
      <c r="D242" s="52"/>
      <c r="E242" s="52"/>
      <c r="F242" s="52"/>
      <c r="G242" s="89"/>
      <c r="H242" s="89"/>
      <c r="I242" s="89"/>
      <c r="J242" s="52"/>
      <c r="K242" s="52"/>
      <c r="L242" s="52"/>
      <c r="M242" s="123"/>
      <c r="N242" s="74"/>
      <c r="O242" s="53"/>
    </row>
    <row r="243" spans="1:15" ht="15.75" hidden="1" x14ac:dyDescent="0.25">
      <c r="A243" s="62"/>
      <c r="B243" s="57"/>
      <c r="C243" s="52"/>
      <c r="D243" s="52"/>
      <c r="E243" s="52"/>
      <c r="F243" s="52"/>
      <c r="G243" s="89"/>
      <c r="H243" s="89"/>
      <c r="I243" s="89"/>
      <c r="J243" s="52"/>
      <c r="K243" s="52"/>
      <c r="L243" s="52"/>
      <c r="M243" s="123"/>
      <c r="N243" s="74"/>
      <c r="O243" s="53"/>
    </row>
    <row r="244" spans="1:15" ht="45" hidden="1" x14ac:dyDescent="0.25">
      <c r="A244" s="62"/>
      <c r="B244" s="210" t="s">
        <v>28</v>
      </c>
      <c r="C244" s="15">
        <f>SUM(C245:C251)</f>
        <v>0</v>
      </c>
      <c r="D244" s="15">
        <f t="shared" ref="D244:L244" si="57">SUM(D245:D251)</f>
        <v>0</v>
      </c>
      <c r="E244" s="15">
        <f t="shared" si="57"/>
        <v>0</v>
      </c>
      <c r="F244" s="15">
        <f t="shared" si="57"/>
        <v>1776929</v>
      </c>
      <c r="G244" s="15">
        <f t="shared" si="57"/>
        <v>0</v>
      </c>
      <c r="H244" s="15">
        <f t="shared" si="57"/>
        <v>1776929</v>
      </c>
      <c r="I244" s="15">
        <f t="shared" si="57"/>
        <v>0</v>
      </c>
      <c r="J244" s="15">
        <f t="shared" si="57"/>
        <v>834491</v>
      </c>
      <c r="K244" s="15">
        <f t="shared" si="57"/>
        <v>0</v>
      </c>
      <c r="L244" s="15">
        <f t="shared" si="57"/>
        <v>834491</v>
      </c>
      <c r="M244" s="123"/>
      <c r="N244" s="74"/>
      <c r="O244" s="53"/>
    </row>
    <row r="245" spans="1:15" ht="31.5" x14ac:dyDescent="0.25">
      <c r="A245" s="62"/>
      <c r="B245" s="57"/>
      <c r="C245" s="34"/>
      <c r="D245" s="34"/>
      <c r="E245" s="52"/>
      <c r="F245" s="52">
        <v>370929</v>
      </c>
      <c r="G245" s="89"/>
      <c r="H245" s="89">
        <v>370929</v>
      </c>
      <c r="I245" s="89"/>
      <c r="J245" s="52"/>
      <c r="K245" s="52"/>
      <c r="L245" s="52"/>
      <c r="M245" s="267" t="s">
        <v>643</v>
      </c>
      <c r="N245" s="260" t="s">
        <v>644</v>
      </c>
      <c r="O245" s="53"/>
    </row>
    <row r="246" spans="1:15" ht="31.5" hidden="1" x14ac:dyDescent="0.25">
      <c r="A246" s="62"/>
      <c r="B246" s="57"/>
      <c r="C246" s="52"/>
      <c r="D246" s="52"/>
      <c r="E246" s="52"/>
      <c r="F246" s="52">
        <v>1406000</v>
      </c>
      <c r="G246" s="89"/>
      <c r="H246" s="89">
        <v>1406000</v>
      </c>
      <c r="I246" s="89"/>
      <c r="J246" s="52"/>
      <c r="K246" s="52"/>
      <c r="L246" s="52"/>
      <c r="M246" s="123" t="s">
        <v>646</v>
      </c>
      <c r="N246" s="74" t="s">
        <v>644</v>
      </c>
      <c r="O246" s="53"/>
    </row>
    <row r="247" spans="1:15" ht="47.25" hidden="1" x14ac:dyDescent="0.25">
      <c r="A247" s="62"/>
      <c r="B247" s="57"/>
      <c r="C247" s="52"/>
      <c r="D247" s="52"/>
      <c r="E247" s="52"/>
      <c r="F247" s="52"/>
      <c r="G247" s="89"/>
      <c r="H247" s="89"/>
      <c r="I247" s="89"/>
      <c r="J247" s="52">
        <v>830000</v>
      </c>
      <c r="K247" s="52"/>
      <c r="L247" s="52">
        <v>830000</v>
      </c>
      <c r="M247" s="123" t="s">
        <v>647</v>
      </c>
      <c r="N247" s="74" t="s">
        <v>634</v>
      </c>
      <c r="O247" s="53"/>
    </row>
    <row r="248" spans="1:15" ht="15.75" hidden="1" x14ac:dyDescent="0.25">
      <c r="A248" s="62"/>
      <c r="B248" s="57"/>
      <c r="C248" s="52"/>
      <c r="D248" s="52"/>
      <c r="E248" s="52"/>
      <c r="F248" s="52"/>
      <c r="G248" s="89"/>
      <c r="H248" s="89"/>
      <c r="I248" s="89"/>
      <c r="J248" s="52"/>
      <c r="K248" s="52"/>
      <c r="L248" s="52"/>
      <c r="M248" s="123"/>
      <c r="N248" s="74"/>
      <c r="O248" s="53"/>
    </row>
    <row r="249" spans="1:15" ht="15.75" hidden="1" x14ac:dyDescent="0.25">
      <c r="A249" s="62"/>
      <c r="B249" s="210"/>
      <c r="C249" s="52"/>
      <c r="D249" s="52"/>
      <c r="E249" s="52"/>
      <c r="F249" s="52"/>
      <c r="G249" s="89"/>
      <c r="H249" s="89"/>
      <c r="I249" s="89"/>
      <c r="J249" s="52"/>
      <c r="K249" s="52"/>
      <c r="L249" s="52"/>
      <c r="M249" s="123"/>
      <c r="N249" s="74"/>
      <c r="O249" s="53"/>
    </row>
    <row r="250" spans="1:15" ht="31.5" hidden="1" x14ac:dyDescent="0.25">
      <c r="A250" s="62"/>
      <c r="B250" s="210"/>
      <c r="C250" s="52"/>
      <c r="D250" s="52"/>
      <c r="E250" s="52"/>
      <c r="F250" s="52"/>
      <c r="G250" s="89"/>
      <c r="H250" s="89"/>
      <c r="I250" s="89"/>
      <c r="J250" s="52">
        <v>4491</v>
      </c>
      <c r="K250" s="52"/>
      <c r="L250" s="52">
        <v>4491</v>
      </c>
      <c r="M250" s="123" t="s">
        <v>648</v>
      </c>
      <c r="N250" s="74" t="s">
        <v>644</v>
      </c>
      <c r="O250" s="53"/>
    </row>
    <row r="251" spans="1:15" ht="15.75" hidden="1" x14ac:dyDescent="0.25">
      <c r="A251" s="62"/>
      <c r="B251" s="210"/>
      <c r="C251" s="15"/>
      <c r="D251" s="15"/>
      <c r="E251" s="15"/>
      <c r="F251" s="15"/>
      <c r="G251" s="88"/>
      <c r="H251" s="88"/>
      <c r="I251" s="88"/>
      <c r="J251" s="15"/>
      <c r="K251" s="15"/>
      <c r="L251" s="15"/>
      <c r="M251" s="123"/>
      <c r="N251" s="74"/>
      <c r="O251" s="53"/>
    </row>
    <row r="252" spans="1:15" ht="128.25" hidden="1" x14ac:dyDescent="0.25">
      <c r="A252" s="62" t="s">
        <v>153</v>
      </c>
      <c r="B252" s="202" t="s">
        <v>29</v>
      </c>
      <c r="C252" s="14">
        <f t="shared" ref="C252:L252" si="58">C253+C256+C274</f>
        <v>0</v>
      </c>
      <c r="D252" s="14">
        <f t="shared" si="58"/>
        <v>0</v>
      </c>
      <c r="E252" s="14">
        <f t="shared" si="58"/>
        <v>6452237</v>
      </c>
      <c r="F252" s="14">
        <f t="shared" si="58"/>
        <v>756033</v>
      </c>
      <c r="G252" s="87">
        <f t="shared" si="58"/>
        <v>4620137</v>
      </c>
      <c r="H252" s="87">
        <f t="shared" si="58"/>
        <v>1200665</v>
      </c>
      <c r="I252" s="87">
        <f t="shared" si="58"/>
        <v>1040492</v>
      </c>
      <c r="J252" s="14">
        <f t="shared" si="58"/>
        <v>1073086</v>
      </c>
      <c r="K252" s="14">
        <f t="shared" si="58"/>
        <v>128100</v>
      </c>
      <c r="L252" s="14">
        <f t="shared" si="58"/>
        <v>160694</v>
      </c>
      <c r="M252" s="123"/>
      <c r="N252" s="74"/>
      <c r="O252" s="53"/>
    </row>
    <row r="253" spans="1:15" ht="156.75" hidden="1" x14ac:dyDescent="0.25">
      <c r="A253" s="62" t="s">
        <v>93</v>
      </c>
      <c r="B253" s="209" t="s">
        <v>238</v>
      </c>
      <c r="C253" s="14">
        <f t="shared" ref="C253:L254" si="59">C254</f>
        <v>0</v>
      </c>
      <c r="D253" s="14">
        <f t="shared" si="59"/>
        <v>0</v>
      </c>
      <c r="E253" s="14">
        <f t="shared" si="59"/>
        <v>0</v>
      </c>
      <c r="F253" s="14">
        <f t="shared" si="59"/>
        <v>0</v>
      </c>
      <c r="G253" s="87">
        <f t="shared" si="59"/>
        <v>0</v>
      </c>
      <c r="H253" s="87">
        <f t="shared" si="59"/>
        <v>0</v>
      </c>
      <c r="I253" s="87">
        <f t="shared" si="59"/>
        <v>0</v>
      </c>
      <c r="J253" s="14">
        <f t="shared" si="59"/>
        <v>0</v>
      </c>
      <c r="K253" s="14">
        <f t="shared" si="59"/>
        <v>0</v>
      </c>
      <c r="L253" s="14">
        <f t="shared" si="59"/>
        <v>0</v>
      </c>
      <c r="M253" s="123"/>
      <c r="N253" s="74"/>
      <c r="O253" s="53"/>
    </row>
    <row r="254" spans="1:15" ht="45" hidden="1" x14ac:dyDescent="0.25">
      <c r="A254" s="62"/>
      <c r="B254" s="203" t="s">
        <v>32</v>
      </c>
      <c r="C254" s="15">
        <f t="shared" si="59"/>
        <v>0</v>
      </c>
      <c r="D254" s="15">
        <f t="shared" si="59"/>
        <v>0</v>
      </c>
      <c r="E254" s="15">
        <f>E255</f>
        <v>0</v>
      </c>
      <c r="F254" s="15">
        <f t="shared" si="59"/>
        <v>0</v>
      </c>
      <c r="G254" s="88">
        <f>G255</f>
        <v>0</v>
      </c>
      <c r="H254" s="88">
        <f t="shared" si="59"/>
        <v>0</v>
      </c>
      <c r="I254" s="88">
        <f t="shared" si="59"/>
        <v>0</v>
      </c>
      <c r="J254" s="15">
        <f t="shared" si="59"/>
        <v>0</v>
      </c>
      <c r="K254" s="15">
        <f t="shared" si="59"/>
        <v>0</v>
      </c>
      <c r="L254" s="15">
        <f t="shared" si="59"/>
        <v>0</v>
      </c>
      <c r="M254" s="123"/>
      <c r="N254" s="74"/>
      <c r="O254" s="53"/>
    </row>
    <row r="255" spans="1:15" ht="15.75" hidden="1" x14ac:dyDescent="0.25">
      <c r="A255" s="62"/>
      <c r="B255" s="203"/>
      <c r="C255" s="15"/>
      <c r="D255" s="15"/>
      <c r="E255" s="15"/>
      <c r="F255" s="15"/>
      <c r="G255" s="88"/>
      <c r="H255" s="88"/>
      <c r="I255" s="88"/>
      <c r="J255" s="15"/>
      <c r="K255" s="15"/>
      <c r="L255" s="15"/>
      <c r="M255" s="123"/>
      <c r="N255" s="74"/>
      <c r="O255" s="53"/>
    </row>
    <row r="256" spans="1:15" ht="85.5" hidden="1" x14ac:dyDescent="0.25">
      <c r="A256" s="62" t="s">
        <v>30</v>
      </c>
      <c r="B256" s="202" t="s">
        <v>113</v>
      </c>
      <c r="C256" s="14">
        <f t="shared" ref="C256:L256" si="60">C257</f>
        <v>0</v>
      </c>
      <c r="D256" s="14">
        <f t="shared" si="60"/>
        <v>0</v>
      </c>
      <c r="E256" s="14">
        <f t="shared" si="60"/>
        <v>6452237</v>
      </c>
      <c r="F256" s="14">
        <f t="shared" si="60"/>
        <v>756033</v>
      </c>
      <c r="G256" s="87">
        <f t="shared" si="60"/>
        <v>4620137</v>
      </c>
      <c r="H256" s="87">
        <f t="shared" si="60"/>
        <v>1200665</v>
      </c>
      <c r="I256" s="87">
        <f t="shared" si="60"/>
        <v>1040492</v>
      </c>
      <c r="J256" s="14">
        <f t="shared" si="60"/>
        <v>1073086</v>
      </c>
      <c r="K256" s="14">
        <f t="shared" si="60"/>
        <v>128100</v>
      </c>
      <c r="L256" s="14">
        <f t="shared" si="60"/>
        <v>160694</v>
      </c>
      <c r="M256" s="123"/>
      <c r="N256" s="74"/>
      <c r="O256" s="53"/>
    </row>
    <row r="257" spans="1:15" ht="45" hidden="1" x14ac:dyDescent="0.25">
      <c r="A257" s="62"/>
      <c r="B257" s="210" t="s">
        <v>28</v>
      </c>
      <c r="C257" s="15">
        <f>SUM(C258:C267)</f>
        <v>0</v>
      </c>
      <c r="D257" s="15">
        <f t="shared" ref="D257:L257" si="61">SUM(D258:D267)</f>
        <v>0</v>
      </c>
      <c r="E257" s="15">
        <f t="shared" si="61"/>
        <v>6452237</v>
      </c>
      <c r="F257" s="15">
        <f t="shared" si="61"/>
        <v>756033</v>
      </c>
      <c r="G257" s="15">
        <f t="shared" si="61"/>
        <v>4620137</v>
      </c>
      <c r="H257" s="15">
        <f t="shared" si="61"/>
        <v>1200665</v>
      </c>
      <c r="I257" s="15">
        <f t="shared" si="61"/>
        <v>1040492</v>
      </c>
      <c r="J257" s="15">
        <f t="shared" si="61"/>
        <v>1073086</v>
      </c>
      <c r="K257" s="15">
        <f t="shared" si="61"/>
        <v>128100</v>
      </c>
      <c r="L257" s="15">
        <f t="shared" si="61"/>
        <v>160694</v>
      </c>
      <c r="M257" s="123"/>
      <c r="N257" s="74"/>
      <c r="O257" s="53"/>
    </row>
    <row r="258" spans="1:15" ht="47.25" hidden="1" x14ac:dyDescent="0.25">
      <c r="A258" s="62"/>
      <c r="B258" s="57"/>
      <c r="C258" s="34"/>
      <c r="D258" s="34"/>
      <c r="E258" s="52">
        <v>4620137</v>
      </c>
      <c r="F258" s="52"/>
      <c r="G258" s="89">
        <v>4620137</v>
      </c>
      <c r="H258" s="89"/>
      <c r="I258" s="89"/>
      <c r="J258" s="52"/>
      <c r="K258" s="52"/>
      <c r="L258" s="52"/>
      <c r="M258" s="123" t="s">
        <v>649</v>
      </c>
      <c r="N258" s="74" t="s">
        <v>320</v>
      </c>
      <c r="O258" s="53"/>
    </row>
    <row r="259" spans="1:15" ht="157.5" hidden="1" x14ac:dyDescent="0.25">
      <c r="A259" s="62"/>
      <c r="B259" s="153" t="s">
        <v>650</v>
      </c>
      <c r="C259" s="52"/>
      <c r="D259" s="52"/>
      <c r="E259" s="52">
        <v>1802100</v>
      </c>
      <c r="F259" s="52"/>
      <c r="G259" s="89"/>
      <c r="H259" s="89"/>
      <c r="I259" s="89"/>
      <c r="J259" s="52"/>
      <c r="K259" s="52"/>
      <c r="L259" s="52"/>
      <c r="M259" s="123" t="s">
        <v>651</v>
      </c>
      <c r="N259" s="74"/>
      <c r="O259" s="53"/>
    </row>
    <row r="260" spans="1:15" ht="31.5" hidden="1" x14ac:dyDescent="0.25">
      <c r="A260" s="62"/>
      <c r="B260" s="153"/>
      <c r="C260" s="52"/>
      <c r="D260" s="52"/>
      <c r="E260" s="52"/>
      <c r="F260" s="52"/>
      <c r="G260" s="89"/>
      <c r="H260" s="89"/>
      <c r="I260" s="89">
        <v>100000</v>
      </c>
      <c r="J260" s="52">
        <v>100000</v>
      </c>
      <c r="K260" s="52">
        <v>100000</v>
      </c>
      <c r="L260" s="52">
        <v>100000</v>
      </c>
      <c r="M260" s="123" t="s">
        <v>652</v>
      </c>
      <c r="N260" s="74" t="s">
        <v>320</v>
      </c>
      <c r="O260" s="53"/>
    </row>
    <row r="261" spans="1:15" ht="31.5" hidden="1" x14ac:dyDescent="0.25">
      <c r="A261" s="62"/>
      <c r="B261" s="124" t="s">
        <v>653</v>
      </c>
      <c r="C261" s="52"/>
      <c r="D261" s="52"/>
      <c r="E261" s="52">
        <v>30000</v>
      </c>
      <c r="F261" s="52"/>
      <c r="G261" s="89"/>
      <c r="H261" s="89"/>
      <c r="I261" s="89"/>
      <c r="J261" s="52"/>
      <c r="K261" s="52"/>
      <c r="L261" s="52"/>
      <c r="M261" s="123" t="s">
        <v>654</v>
      </c>
      <c r="N261" s="74"/>
      <c r="O261" s="53"/>
    </row>
    <row r="262" spans="1:15" ht="31.5" x14ac:dyDescent="0.25">
      <c r="A262" s="62"/>
      <c r="B262" s="124" t="s">
        <v>655</v>
      </c>
      <c r="C262" s="52"/>
      <c r="D262" s="52"/>
      <c r="E262" s="52"/>
      <c r="F262" s="52">
        <v>612248</v>
      </c>
      <c r="G262" s="89"/>
      <c r="H262" s="89">
        <v>612248</v>
      </c>
      <c r="I262" s="89"/>
      <c r="J262" s="52"/>
      <c r="K262" s="52"/>
      <c r="L262" s="52"/>
      <c r="M262" s="267" t="s">
        <v>643</v>
      </c>
      <c r="N262" s="260" t="s">
        <v>643</v>
      </c>
      <c r="O262" s="53"/>
    </row>
    <row r="263" spans="1:15" ht="47.25" hidden="1" x14ac:dyDescent="0.25">
      <c r="A263" s="62"/>
      <c r="B263" s="124"/>
      <c r="C263" s="52"/>
      <c r="D263" s="52"/>
      <c r="E263" s="52"/>
      <c r="F263" s="52"/>
      <c r="G263" s="89"/>
      <c r="H263" s="89"/>
      <c r="I263" s="89">
        <v>28100</v>
      </c>
      <c r="J263" s="52">
        <v>28100</v>
      </c>
      <c r="K263" s="52">
        <v>28100</v>
      </c>
      <c r="L263" s="52">
        <v>28100</v>
      </c>
      <c r="M263" s="177" t="s">
        <v>656</v>
      </c>
      <c r="N263" s="235" t="s">
        <v>320</v>
      </c>
      <c r="O263" s="53"/>
    </row>
    <row r="264" spans="1:15" ht="173.25" hidden="1" x14ac:dyDescent="0.25">
      <c r="A264" s="62"/>
      <c r="B264" s="153" t="s">
        <v>657</v>
      </c>
      <c r="C264" s="52"/>
      <c r="D264" s="52"/>
      <c r="E264" s="52"/>
      <c r="F264" s="52"/>
      <c r="G264" s="89"/>
      <c r="H264" s="89">
        <v>444632</v>
      </c>
      <c r="I264" s="89">
        <v>444632</v>
      </c>
      <c r="J264" s="52">
        <v>444632</v>
      </c>
      <c r="K264" s="52"/>
      <c r="L264" s="52"/>
      <c r="M264" s="177" t="s">
        <v>658</v>
      </c>
      <c r="N264" s="235" t="s">
        <v>659</v>
      </c>
      <c r="O264" s="53"/>
    </row>
    <row r="265" spans="1:15" ht="31.5" x14ac:dyDescent="0.25">
      <c r="A265" s="62"/>
      <c r="B265" s="153"/>
      <c r="C265" s="52"/>
      <c r="D265" s="52"/>
      <c r="E265" s="52"/>
      <c r="F265" s="52">
        <v>143785</v>
      </c>
      <c r="G265" s="89"/>
      <c r="H265" s="89">
        <v>143785</v>
      </c>
      <c r="I265" s="89"/>
      <c r="J265" s="52"/>
      <c r="K265" s="52"/>
      <c r="L265" s="52"/>
      <c r="M265" s="268" t="s">
        <v>660</v>
      </c>
      <c r="N265" s="268" t="s">
        <v>644</v>
      </c>
      <c r="O265" s="53"/>
    </row>
    <row r="266" spans="1:15" ht="173.25" hidden="1" x14ac:dyDescent="0.25">
      <c r="A266" s="62"/>
      <c r="B266" s="153"/>
      <c r="C266" s="52"/>
      <c r="D266" s="52"/>
      <c r="E266" s="52"/>
      <c r="F266" s="52"/>
      <c r="G266" s="89"/>
      <c r="H266" s="89"/>
      <c r="I266" s="89">
        <v>467760</v>
      </c>
      <c r="J266" s="52">
        <v>467760</v>
      </c>
      <c r="K266" s="52"/>
      <c r="L266" s="52"/>
      <c r="M266" s="177" t="s">
        <v>661</v>
      </c>
      <c r="N266" s="177"/>
      <c r="O266" s="53"/>
    </row>
    <row r="267" spans="1:15" ht="31.5" hidden="1" x14ac:dyDescent="0.25">
      <c r="A267" s="62"/>
      <c r="B267" s="153"/>
      <c r="C267" s="52"/>
      <c r="D267" s="52"/>
      <c r="E267" s="52"/>
      <c r="F267" s="52"/>
      <c r="G267" s="89"/>
      <c r="H267" s="89"/>
      <c r="I267" s="89"/>
      <c r="J267" s="52">
        <v>32594</v>
      </c>
      <c r="K267" s="52"/>
      <c r="L267" s="52">
        <v>32594</v>
      </c>
      <c r="M267" s="235" t="s">
        <v>662</v>
      </c>
      <c r="N267" s="56" t="s">
        <v>320</v>
      </c>
      <c r="O267" s="53"/>
    </row>
    <row r="268" spans="1:15" ht="15.75" hidden="1" x14ac:dyDescent="0.25">
      <c r="A268" s="62"/>
      <c r="B268" s="153"/>
      <c r="C268" s="52"/>
      <c r="D268" s="52"/>
      <c r="E268" s="52"/>
      <c r="F268" s="52"/>
      <c r="G268" s="89"/>
      <c r="H268" s="89"/>
      <c r="I268" s="89"/>
      <c r="J268" s="52"/>
      <c r="K268" s="52"/>
      <c r="L268" s="52"/>
      <c r="M268" s="235"/>
      <c r="N268" s="56"/>
      <c r="O268" s="53"/>
    </row>
    <row r="269" spans="1:15" ht="15.75" hidden="1" x14ac:dyDescent="0.25">
      <c r="A269" s="62"/>
      <c r="B269" s="153"/>
      <c r="C269" s="52"/>
      <c r="D269" s="52"/>
      <c r="E269" s="52"/>
      <c r="F269" s="52"/>
      <c r="G269" s="89"/>
      <c r="H269" s="89"/>
      <c r="I269" s="89"/>
      <c r="J269" s="52"/>
      <c r="K269" s="52"/>
      <c r="L269" s="52"/>
      <c r="M269" s="235"/>
      <c r="N269" s="56"/>
      <c r="O269" s="53"/>
    </row>
    <row r="270" spans="1:15" ht="15.75" hidden="1" x14ac:dyDescent="0.25">
      <c r="A270" s="62"/>
      <c r="B270" s="153"/>
      <c r="C270" s="52"/>
      <c r="D270" s="52"/>
      <c r="E270" s="52"/>
      <c r="F270" s="52"/>
      <c r="G270" s="89"/>
      <c r="H270" s="89"/>
      <c r="I270" s="89"/>
      <c r="J270" s="52"/>
      <c r="K270" s="52"/>
      <c r="L270" s="52"/>
      <c r="M270" s="235"/>
      <c r="N270" s="56"/>
      <c r="O270" s="53"/>
    </row>
    <row r="271" spans="1:15" ht="15.75" hidden="1" x14ac:dyDescent="0.25">
      <c r="A271" s="62"/>
      <c r="B271" s="153"/>
      <c r="C271" s="52"/>
      <c r="D271" s="52"/>
      <c r="E271" s="52"/>
      <c r="F271" s="52"/>
      <c r="G271" s="89"/>
      <c r="H271" s="89"/>
      <c r="I271" s="89"/>
      <c r="J271" s="52"/>
      <c r="K271" s="52"/>
      <c r="L271" s="52"/>
      <c r="M271" s="235"/>
      <c r="N271" s="56"/>
      <c r="O271" s="53"/>
    </row>
    <row r="272" spans="1:15" ht="15.75" hidden="1" x14ac:dyDescent="0.25">
      <c r="A272" s="62"/>
      <c r="B272" s="153"/>
      <c r="C272" s="52"/>
      <c r="D272" s="52"/>
      <c r="E272" s="52"/>
      <c r="F272" s="52"/>
      <c r="G272" s="89"/>
      <c r="H272" s="89"/>
      <c r="I272" s="89"/>
      <c r="J272" s="52"/>
      <c r="K272" s="52"/>
      <c r="L272" s="52"/>
      <c r="M272" s="235"/>
      <c r="N272" s="56"/>
      <c r="O272" s="53"/>
    </row>
    <row r="273" spans="1:15" ht="15.75" hidden="1" x14ac:dyDescent="0.25">
      <c r="A273" s="62"/>
      <c r="B273" s="153"/>
      <c r="C273" s="52"/>
      <c r="D273" s="52"/>
      <c r="E273" s="52"/>
      <c r="F273" s="52"/>
      <c r="G273" s="89"/>
      <c r="H273" s="89"/>
      <c r="I273" s="89"/>
      <c r="J273" s="52"/>
      <c r="K273" s="52"/>
      <c r="L273" s="52"/>
      <c r="M273" s="235"/>
      <c r="N273" s="56"/>
      <c r="O273" s="53"/>
    </row>
    <row r="274" spans="1:15" ht="71.25" hidden="1" x14ac:dyDescent="0.25">
      <c r="A274" s="62" t="s">
        <v>138</v>
      </c>
      <c r="B274" s="202" t="s">
        <v>139</v>
      </c>
      <c r="C274" s="14">
        <f>C275</f>
        <v>0</v>
      </c>
      <c r="D274" s="14">
        <f t="shared" ref="D274:L275" si="62">D275</f>
        <v>0</v>
      </c>
      <c r="E274" s="14">
        <f t="shared" si="62"/>
        <v>0</v>
      </c>
      <c r="F274" s="14">
        <f t="shared" si="62"/>
        <v>0</v>
      </c>
      <c r="G274" s="87">
        <f t="shared" si="62"/>
        <v>0</v>
      </c>
      <c r="H274" s="87">
        <f t="shared" si="62"/>
        <v>0</v>
      </c>
      <c r="I274" s="87">
        <f t="shared" si="62"/>
        <v>0</v>
      </c>
      <c r="J274" s="14">
        <f t="shared" si="62"/>
        <v>0</v>
      </c>
      <c r="K274" s="14">
        <f t="shared" si="62"/>
        <v>0</v>
      </c>
      <c r="L274" s="14">
        <f t="shared" si="62"/>
        <v>0</v>
      </c>
      <c r="M274" s="132"/>
      <c r="N274" s="56"/>
      <c r="O274" s="53"/>
    </row>
    <row r="275" spans="1:15" ht="45" hidden="1" x14ac:dyDescent="0.25">
      <c r="A275" s="62"/>
      <c r="B275" s="203" t="s">
        <v>28</v>
      </c>
      <c r="C275" s="15">
        <f>C276</f>
        <v>0</v>
      </c>
      <c r="D275" s="15">
        <f t="shared" si="62"/>
        <v>0</v>
      </c>
      <c r="E275" s="15">
        <f t="shared" si="62"/>
        <v>0</v>
      </c>
      <c r="F275" s="15">
        <f t="shared" si="62"/>
        <v>0</v>
      </c>
      <c r="G275" s="88">
        <f t="shared" si="62"/>
        <v>0</v>
      </c>
      <c r="H275" s="88">
        <f t="shared" si="62"/>
        <v>0</v>
      </c>
      <c r="I275" s="88">
        <f t="shared" si="62"/>
        <v>0</v>
      </c>
      <c r="J275" s="15">
        <f t="shared" si="62"/>
        <v>0</v>
      </c>
      <c r="K275" s="15">
        <f t="shared" si="62"/>
        <v>0</v>
      </c>
      <c r="L275" s="15">
        <f t="shared" si="62"/>
        <v>0</v>
      </c>
      <c r="M275" s="235"/>
      <c r="N275" s="56"/>
      <c r="O275" s="53"/>
    </row>
    <row r="276" spans="1:15" ht="15.75" hidden="1" x14ac:dyDescent="0.25">
      <c r="A276" s="62"/>
      <c r="B276" s="153"/>
      <c r="C276" s="52"/>
      <c r="D276" s="52"/>
      <c r="E276" s="52"/>
      <c r="F276" s="52"/>
      <c r="G276" s="89"/>
      <c r="H276" s="89"/>
      <c r="I276" s="89"/>
      <c r="J276" s="52"/>
      <c r="K276" s="52"/>
      <c r="L276" s="52"/>
      <c r="M276" s="235"/>
      <c r="N276" s="56"/>
      <c r="O276" s="53"/>
    </row>
    <row r="277" spans="1:15" ht="57" hidden="1" x14ac:dyDescent="0.25">
      <c r="A277" s="62" t="s">
        <v>154</v>
      </c>
      <c r="B277" s="155" t="s">
        <v>12</v>
      </c>
      <c r="C277" s="35">
        <f t="shared" ref="C277:L277" si="63">C278+C289+C295</f>
        <v>0</v>
      </c>
      <c r="D277" s="35">
        <f t="shared" si="63"/>
        <v>0</v>
      </c>
      <c r="E277" s="35">
        <f t="shared" si="63"/>
        <v>74799610</v>
      </c>
      <c r="F277" s="35">
        <f t="shared" si="63"/>
        <v>2307248</v>
      </c>
      <c r="G277" s="102">
        <f t="shared" si="63"/>
        <v>72533936</v>
      </c>
      <c r="H277" s="102">
        <f t="shared" si="63"/>
        <v>852248</v>
      </c>
      <c r="I277" s="102">
        <f t="shared" si="63"/>
        <v>1093505</v>
      </c>
      <c r="J277" s="35">
        <f t="shared" si="63"/>
        <v>1341505</v>
      </c>
      <c r="K277" s="35">
        <f t="shared" si="63"/>
        <v>1093505</v>
      </c>
      <c r="L277" s="35">
        <f t="shared" si="63"/>
        <v>1341505</v>
      </c>
      <c r="M277" s="125"/>
      <c r="N277" s="178"/>
      <c r="O277" s="53"/>
    </row>
    <row r="278" spans="1:15" ht="57" hidden="1" x14ac:dyDescent="0.25">
      <c r="A278" s="62" t="s">
        <v>155</v>
      </c>
      <c r="B278" s="202" t="s">
        <v>52</v>
      </c>
      <c r="C278" s="14">
        <f t="shared" ref="C278:L278" si="64">C279</f>
        <v>0</v>
      </c>
      <c r="D278" s="14">
        <f t="shared" si="64"/>
        <v>0</v>
      </c>
      <c r="E278" s="14">
        <f t="shared" si="64"/>
        <v>72533936</v>
      </c>
      <c r="F278" s="14">
        <f t="shared" si="64"/>
        <v>852248</v>
      </c>
      <c r="G278" s="87">
        <f t="shared" si="64"/>
        <v>72533936</v>
      </c>
      <c r="H278" s="87">
        <f t="shared" si="64"/>
        <v>852248</v>
      </c>
      <c r="I278" s="87">
        <f t="shared" si="64"/>
        <v>1093505</v>
      </c>
      <c r="J278" s="14">
        <f t="shared" si="64"/>
        <v>1341505</v>
      </c>
      <c r="K278" s="14">
        <f t="shared" si="64"/>
        <v>1093505</v>
      </c>
      <c r="L278" s="14">
        <f t="shared" si="64"/>
        <v>1341505</v>
      </c>
      <c r="M278" s="132"/>
      <c r="N278" s="236"/>
      <c r="O278" s="53"/>
    </row>
    <row r="279" spans="1:15" ht="30" hidden="1" x14ac:dyDescent="0.25">
      <c r="A279" s="62"/>
      <c r="B279" s="65" t="s">
        <v>2</v>
      </c>
      <c r="C279" s="15">
        <f t="shared" ref="C279:L279" si="65">SUM(C280:C288)</f>
        <v>0</v>
      </c>
      <c r="D279" s="15">
        <f t="shared" si="65"/>
        <v>0</v>
      </c>
      <c r="E279" s="15">
        <f t="shared" si="65"/>
        <v>72533936</v>
      </c>
      <c r="F279" s="15">
        <f t="shared" si="65"/>
        <v>852248</v>
      </c>
      <c r="G279" s="88">
        <f t="shared" si="65"/>
        <v>72533936</v>
      </c>
      <c r="H279" s="88">
        <f t="shared" si="65"/>
        <v>852248</v>
      </c>
      <c r="I279" s="88">
        <f>SUM(I280:I288)</f>
        <v>1093505</v>
      </c>
      <c r="J279" s="15">
        <f t="shared" si="65"/>
        <v>1341505</v>
      </c>
      <c r="K279" s="15">
        <f t="shared" si="65"/>
        <v>1093505</v>
      </c>
      <c r="L279" s="15">
        <f t="shared" si="65"/>
        <v>1341505</v>
      </c>
      <c r="M279" s="235"/>
      <c r="N279" s="236"/>
      <c r="O279" s="53"/>
    </row>
    <row r="280" spans="1:15" ht="63" hidden="1" x14ac:dyDescent="0.25">
      <c r="A280" s="62"/>
      <c r="B280" s="65"/>
      <c r="C280" s="15"/>
      <c r="D280" s="15"/>
      <c r="E280" s="52">
        <v>919800</v>
      </c>
      <c r="F280" s="52"/>
      <c r="G280" s="89">
        <v>919800</v>
      </c>
      <c r="H280" s="89"/>
      <c r="I280" s="89"/>
      <c r="J280" s="52"/>
      <c r="K280" s="52"/>
      <c r="L280" s="52"/>
      <c r="M280" s="74" t="s">
        <v>435</v>
      </c>
      <c r="N280" s="74" t="s">
        <v>436</v>
      </c>
      <c r="O280" s="53"/>
    </row>
    <row r="281" spans="1:15" ht="78.75" hidden="1" x14ac:dyDescent="0.25">
      <c r="A281" s="62"/>
      <c r="B281" s="65"/>
      <c r="C281" s="15"/>
      <c r="D281" s="15"/>
      <c r="E281" s="52">
        <v>54400000</v>
      </c>
      <c r="F281" s="52"/>
      <c r="G281" s="89">
        <v>54400000</v>
      </c>
      <c r="H281" s="88"/>
      <c r="I281" s="88"/>
      <c r="J281" s="15"/>
      <c r="K281" s="15"/>
      <c r="L281" s="15"/>
      <c r="M281" s="74" t="s">
        <v>437</v>
      </c>
      <c r="N281" s="74" t="s">
        <v>438</v>
      </c>
      <c r="O281" s="53"/>
    </row>
    <row r="282" spans="1:15" ht="47.25" hidden="1" x14ac:dyDescent="0.25">
      <c r="A282" s="62"/>
      <c r="B282" s="65"/>
      <c r="C282" s="15"/>
      <c r="D282" s="15"/>
      <c r="E282" s="52">
        <v>15000000</v>
      </c>
      <c r="F282" s="52"/>
      <c r="G282" s="89">
        <v>15000000</v>
      </c>
      <c r="H282" s="88"/>
      <c r="I282" s="88"/>
      <c r="J282" s="15"/>
      <c r="K282" s="15"/>
      <c r="L282" s="15"/>
      <c r="M282" s="74" t="s">
        <v>439</v>
      </c>
      <c r="N282" s="74" t="s">
        <v>440</v>
      </c>
      <c r="O282" s="53"/>
    </row>
    <row r="283" spans="1:15" ht="94.5" hidden="1" x14ac:dyDescent="0.25">
      <c r="A283" s="62"/>
      <c r="B283" s="57"/>
      <c r="C283" s="52"/>
      <c r="D283" s="52"/>
      <c r="E283" s="52">
        <v>2214136</v>
      </c>
      <c r="F283" s="52"/>
      <c r="G283" s="89">
        <v>2214136</v>
      </c>
      <c r="H283" s="89"/>
      <c r="I283" s="89"/>
      <c r="J283" s="52"/>
      <c r="K283" s="52"/>
      <c r="L283" s="52"/>
      <c r="M283" s="76" t="s">
        <v>441</v>
      </c>
      <c r="N283" s="74" t="s">
        <v>442</v>
      </c>
      <c r="O283" s="53"/>
    </row>
    <row r="284" spans="1:15" ht="47.25" x14ac:dyDescent="0.25">
      <c r="A284" s="62"/>
      <c r="B284" s="57"/>
      <c r="C284" s="52"/>
      <c r="D284" s="52"/>
      <c r="E284" s="52"/>
      <c r="F284" s="52">
        <v>852248</v>
      </c>
      <c r="G284" s="89"/>
      <c r="H284" s="89">
        <v>852248</v>
      </c>
      <c r="I284" s="89"/>
      <c r="J284" s="52"/>
      <c r="K284" s="52"/>
      <c r="L284" s="52"/>
      <c r="M284" s="259" t="s">
        <v>443</v>
      </c>
      <c r="N284" s="260" t="s">
        <v>444</v>
      </c>
      <c r="O284" s="53"/>
    </row>
    <row r="285" spans="1:15" ht="63" hidden="1" x14ac:dyDescent="0.25">
      <c r="A285" s="62"/>
      <c r="B285" s="57"/>
      <c r="C285" s="52"/>
      <c r="D285" s="52"/>
      <c r="E285" s="52"/>
      <c r="F285" s="52"/>
      <c r="G285" s="89"/>
      <c r="H285" s="89"/>
      <c r="I285" s="89"/>
      <c r="J285" s="52">
        <v>248000</v>
      </c>
      <c r="K285" s="52"/>
      <c r="L285" s="52">
        <v>248000</v>
      </c>
      <c r="M285" s="76" t="s">
        <v>445</v>
      </c>
      <c r="N285" s="74" t="s">
        <v>446</v>
      </c>
      <c r="O285" s="53"/>
    </row>
    <row r="286" spans="1:15" ht="47.25" hidden="1" x14ac:dyDescent="0.25">
      <c r="A286" s="62"/>
      <c r="B286" s="57"/>
      <c r="C286" s="52"/>
      <c r="D286" s="52"/>
      <c r="E286" s="52"/>
      <c r="F286" s="52"/>
      <c r="G286" s="89"/>
      <c r="H286" s="89"/>
      <c r="I286" s="89">
        <v>1093505</v>
      </c>
      <c r="J286" s="52">
        <v>1093505</v>
      </c>
      <c r="K286" s="52">
        <v>1093505</v>
      </c>
      <c r="L286" s="52">
        <v>1093505</v>
      </c>
      <c r="M286" s="76" t="s">
        <v>768</v>
      </c>
      <c r="N286" s="74" t="s">
        <v>769</v>
      </c>
      <c r="O286" s="53"/>
    </row>
    <row r="287" spans="1:15" ht="15.75" hidden="1" x14ac:dyDescent="0.25">
      <c r="A287" s="62"/>
      <c r="B287" s="57"/>
      <c r="C287" s="15"/>
      <c r="D287" s="15"/>
      <c r="E287" s="15"/>
      <c r="F287" s="15"/>
      <c r="G287" s="88"/>
      <c r="H287" s="88"/>
      <c r="I287" s="88"/>
      <c r="J287" s="15"/>
      <c r="K287" s="15"/>
      <c r="L287" s="15"/>
      <c r="M287" s="145"/>
      <c r="N287" s="179"/>
      <c r="O287" s="53"/>
    </row>
    <row r="288" spans="1:15" ht="15.75" hidden="1" x14ac:dyDescent="0.25">
      <c r="A288" s="62"/>
      <c r="B288" s="57"/>
      <c r="C288" s="15"/>
      <c r="D288" s="15"/>
      <c r="E288" s="15"/>
      <c r="F288" s="15"/>
      <c r="G288" s="88"/>
      <c r="H288" s="88"/>
      <c r="I288" s="88"/>
      <c r="J288" s="15"/>
      <c r="K288" s="15"/>
      <c r="L288" s="15"/>
      <c r="M288" s="145"/>
      <c r="N288" s="179"/>
      <c r="O288" s="53"/>
    </row>
    <row r="289" spans="1:15" ht="57" hidden="1" x14ac:dyDescent="0.25">
      <c r="A289" s="62" t="s">
        <v>156</v>
      </c>
      <c r="B289" s="155" t="s">
        <v>13</v>
      </c>
      <c r="C289" s="35">
        <f>C290</f>
        <v>0</v>
      </c>
      <c r="D289" s="35">
        <f t="shared" ref="D289:L289" si="66">D290</f>
        <v>0</v>
      </c>
      <c r="E289" s="35">
        <f t="shared" si="66"/>
        <v>2265674</v>
      </c>
      <c r="F289" s="35">
        <f t="shared" si="66"/>
        <v>1455000</v>
      </c>
      <c r="G289" s="102">
        <f t="shared" si="66"/>
        <v>0</v>
      </c>
      <c r="H289" s="102">
        <f t="shared" si="66"/>
        <v>0</v>
      </c>
      <c r="I289" s="102">
        <f t="shared" si="66"/>
        <v>0</v>
      </c>
      <c r="J289" s="35">
        <f t="shared" si="66"/>
        <v>0</v>
      </c>
      <c r="K289" s="35">
        <f t="shared" si="66"/>
        <v>0</v>
      </c>
      <c r="L289" s="35">
        <f t="shared" si="66"/>
        <v>0</v>
      </c>
      <c r="M289" s="125"/>
      <c r="N289" s="160"/>
      <c r="O289" s="53"/>
    </row>
    <row r="290" spans="1:15" ht="30" hidden="1" x14ac:dyDescent="0.25">
      <c r="A290" s="62"/>
      <c r="B290" s="65" t="s">
        <v>134</v>
      </c>
      <c r="C290" s="36">
        <f>SUM(C291:C294)</f>
        <v>0</v>
      </c>
      <c r="D290" s="36">
        <f t="shared" ref="D290:L290" si="67">SUM(D291:D294)</f>
        <v>0</v>
      </c>
      <c r="E290" s="36">
        <f t="shared" si="67"/>
        <v>2265674</v>
      </c>
      <c r="F290" s="36">
        <f t="shared" si="67"/>
        <v>1455000</v>
      </c>
      <c r="G290" s="84">
        <f t="shared" si="67"/>
        <v>0</v>
      </c>
      <c r="H290" s="36">
        <f t="shared" si="67"/>
        <v>0</v>
      </c>
      <c r="I290" s="84">
        <f t="shared" si="67"/>
        <v>0</v>
      </c>
      <c r="J290" s="36">
        <f t="shared" si="67"/>
        <v>0</v>
      </c>
      <c r="K290" s="36">
        <f t="shared" si="67"/>
        <v>0</v>
      </c>
      <c r="L290" s="36">
        <f t="shared" si="67"/>
        <v>0</v>
      </c>
      <c r="M290" s="126"/>
      <c r="N290" s="56"/>
      <c r="O290" s="53"/>
    </row>
    <row r="291" spans="1:15" ht="60" x14ac:dyDescent="0.25">
      <c r="A291" s="211"/>
      <c r="B291" s="59" t="s">
        <v>311</v>
      </c>
      <c r="C291" s="37"/>
      <c r="D291" s="37"/>
      <c r="E291" s="37"/>
      <c r="F291" s="37">
        <v>1455000</v>
      </c>
      <c r="G291" s="83"/>
      <c r="H291" s="37"/>
      <c r="I291" s="83"/>
      <c r="J291" s="37"/>
      <c r="K291" s="37"/>
      <c r="L291" s="37"/>
      <c r="M291" s="269" t="s">
        <v>312</v>
      </c>
      <c r="N291" s="270" t="s">
        <v>315</v>
      </c>
      <c r="O291" s="53"/>
    </row>
    <row r="292" spans="1:15" ht="90" hidden="1" x14ac:dyDescent="0.25">
      <c r="A292" s="211"/>
      <c r="B292" s="59" t="s">
        <v>313</v>
      </c>
      <c r="C292" s="37"/>
      <c r="D292" s="37"/>
      <c r="E292" s="37">
        <v>2265674</v>
      </c>
      <c r="F292" s="37"/>
      <c r="G292" s="83"/>
      <c r="H292" s="37"/>
      <c r="I292" s="83"/>
      <c r="J292" s="37"/>
      <c r="K292" s="37"/>
      <c r="L292" s="37"/>
      <c r="M292" s="120" t="s">
        <v>314</v>
      </c>
      <c r="N292" s="56" t="s">
        <v>315</v>
      </c>
      <c r="O292" s="53"/>
    </row>
    <row r="293" spans="1:15" ht="15.75" hidden="1" x14ac:dyDescent="0.25">
      <c r="A293" s="62"/>
      <c r="B293" s="59"/>
      <c r="C293" s="36"/>
      <c r="D293" s="36"/>
      <c r="E293" s="36"/>
      <c r="F293" s="36"/>
      <c r="G293" s="84"/>
      <c r="H293" s="36"/>
      <c r="I293" s="83"/>
      <c r="J293" s="37"/>
      <c r="K293" s="37"/>
      <c r="L293" s="37"/>
      <c r="M293" s="120"/>
      <c r="N293" s="56"/>
      <c r="O293" s="53"/>
    </row>
    <row r="294" spans="1:15" ht="15.75" hidden="1" x14ac:dyDescent="0.25">
      <c r="A294" s="62"/>
      <c r="B294" s="148"/>
      <c r="C294" s="52"/>
      <c r="D294" s="52"/>
      <c r="E294" s="52"/>
      <c r="F294" s="52"/>
      <c r="G294" s="89"/>
      <c r="H294" s="52"/>
      <c r="I294" s="89"/>
      <c r="J294" s="52"/>
      <c r="K294" s="52"/>
      <c r="L294" s="52"/>
      <c r="M294" s="120"/>
      <c r="N294" s="56"/>
      <c r="O294" s="53"/>
    </row>
    <row r="295" spans="1:15" ht="57" hidden="1" x14ac:dyDescent="0.25">
      <c r="A295" s="62" t="s">
        <v>157</v>
      </c>
      <c r="B295" s="155" t="s">
        <v>239</v>
      </c>
      <c r="C295" s="35">
        <f>C301+C296</f>
        <v>0</v>
      </c>
      <c r="D295" s="35">
        <f t="shared" ref="D295:L295" si="68">D301+D296</f>
        <v>0</v>
      </c>
      <c r="E295" s="35">
        <f t="shared" si="68"/>
        <v>0</v>
      </c>
      <c r="F295" s="35">
        <f t="shared" si="68"/>
        <v>0</v>
      </c>
      <c r="G295" s="102">
        <f t="shared" si="68"/>
        <v>0</v>
      </c>
      <c r="H295" s="102">
        <f t="shared" si="68"/>
        <v>0</v>
      </c>
      <c r="I295" s="102">
        <f t="shared" si="68"/>
        <v>0</v>
      </c>
      <c r="J295" s="35">
        <f t="shared" si="68"/>
        <v>0</v>
      </c>
      <c r="K295" s="35">
        <f t="shared" si="68"/>
        <v>0</v>
      </c>
      <c r="L295" s="35">
        <f t="shared" si="68"/>
        <v>0</v>
      </c>
      <c r="M295" s="125"/>
      <c r="N295" s="160"/>
      <c r="O295" s="53"/>
    </row>
    <row r="296" spans="1:15" ht="30" hidden="1" x14ac:dyDescent="0.25">
      <c r="A296" s="62"/>
      <c r="B296" s="116" t="s">
        <v>2</v>
      </c>
      <c r="C296" s="51">
        <f>C297+C298+C299+C300</f>
        <v>0</v>
      </c>
      <c r="D296" s="51">
        <f t="shared" ref="D296:L296" si="69">D297+D298+D299+D300</f>
        <v>0</v>
      </c>
      <c r="E296" s="51">
        <f t="shared" si="69"/>
        <v>0</v>
      </c>
      <c r="F296" s="51">
        <f t="shared" si="69"/>
        <v>0</v>
      </c>
      <c r="G296" s="103">
        <f t="shared" si="69"/>
        <v>0</v>
      </c>
      <c r="H296" s="103">
        <f t="shared" si="69"/>
        <v>0</v>
      </c>
      <c r="I296" s="103">
        <f t="shared" si="69"/>
        <v>0</v>
      </c>
      <c r="J296" s="51">
        <f t="shared" si="69"/>
        <v>0</v>
      </c>
      <c r="K296" s="51">
        <f t="shared" si="69"/>
        <v>0</v>
      </c>
      <c r="L296" s="51">
        <f t="shared" si="69"/>
        <v>0</v>
      </c>
      <c r="M296" s="125"/>
      <c r="N296" s="180"/>
      <c r="O296" s="53"/>
    </row>
    <row r="297" spans="1:15" ht="78.75" hidden="1" x14ac:dyDescent="0.25">
      <c r="A297" s="62"/>
      <c r="B297" s="59" t="s">
        <v>447</v>
      </c>
      <c r="C297" s="35"/>
      <c r="D297" s="35"/>
      <c r="E297" s="35"/>
      <c r="F297" s="35"/>
      <c r="G297" s="102"/>
      <c r="H297" s="102"/>
      <c r="I297" s="102"/>
      <c r="J297" s="35"/>
      <c r="K297" s="35"/>
      <c r="L297" s="35"/>
      <c r="M297" s="121" t="s">
        <v>448</v>
      </c>
      <c r="N297" s="182" t="s">
        <v>449</v>
      </c>
      <c r="O297" s="53"/>
    </row>
    <row r="298" spans="1:15" ht="15.75" hidden="1" x14ac:dyDescent="0.25">
      <c r="A298" s="62"/>
      <c r="B298" s="59"/>
      <c r="C298" s="35"/>
      <c r="D298" s="35"/>
      <c r="E298" s="35"/>
      <c r="F298" s="35"/>
      <c r="G298" s="102"/>
      <c r="H298" s="102"/>
      <c r="I298" s="102"/>
      <c r="J298" s="35"/>
      <c r="K298" s="35"/>
      <c r="L298" s="35"/>
      <c r="M298" s="121"/>
      <c r="N298" s="182"/>
      <c r="O298" s="53"/>
    </row>
    <row r="299" spans="1:15" ht="15.75" hidden="1" x14ac:dyDescent="0.25">
      <c r="A299" s="62"/>
      <c r="B299" s="59"/>
      <c r="C299" s="35"/>
      <c r="D299" s="35"/>
      <c r="E299" s="35"/>
      <c r="F299" s="35"/>
      <c r="G299" s="102"/>
      <c r="H299" s="102"/>
      <c r="I299" s="102"/>
      <c r="J299" s="35"/>
      <c r="K299" s="35"/>
      <c r="L299" s="35"/>
      <c r="M299" s="125"/>
      <c r="N299" s="182"/>
      <c r="O299" s="53"/>
    </row>
    <row r="300" spans="1:15" ht="15.75" hidden="1" x14ac:dyDescent="0.25">
      <c r="A300" s="62"/>
      <c r="B300" s="155"/>
      <c r="C300" s="35"/>
      <c r="D300" s="35"/>
      <c r="E300" s="35"/>
      <c r="F300" s="35"/>
      <c r="G300" s="102"/>
      <c r="H300" s="102"/>
      <c r="I300" s="102"/>
      <c r="J300" s="35"/>
      <c r="K300" s="35"/>
      <c r="L300" s="35"/>
      <c r="M300" s="181"/>
      <c r="N300" s="182"/>
      <c r="O300" s="53"/>
    </row>
    <row r="301" spans="1:15" ht="30" hidden="1" x14ac:dyDescent="0.25">
      <c r="A301" s="212"/>
      <c r="B301" s="205" t="s">
        <v>57</v>
      </c>
      <c r="C301" s="37">
        <f>C302</f>
        <v>0</v>
      </c>
      <c r="D301" s="37">
        <f t="shared" ref="D301:L301" si="70">D302</f>
        <v>0</v>
      </c>
      <c r="E301" s="37">
        <f t="shared" si="70"/>
        <v>0</v>
      </c>
      <c r="F301" s="37">
        <f t="shared" si="70"/>
        <v>0</v>
      </c>
      <c r="G301" s="83">
        <f t="shared" si="70"/>
        <v>0</v>
      </c>
      <c r="H301" s="83">
        <f t="shared" si="70"/>
        <v>0</v>
      </c>
      <c r="I301" s="83">
        <f t="shared" si="70"/>
        <v>0</v>
      </c>
      <c r="J301" s="37">
        <f t="shared" si="70"/>
        <v>0</v>
      </c>
      <c r="K301" s="37">
        <f t="shared" si="70"/>
        <v>0</v>
      </c>
      <c r="L301" s="37">
        <f t="shared" si="70"/>
        <v>0</v>
      </c>
      <c r="M301" s="126"/>
      <c r="N301" s="56"/>
      <c r="O301" s="53"/>
    </row>
    <row r="302" spans="1:15" ht="15.75" hidden="1" x14ac:dyDescent="0.25">
      <c r="A302" s="211"/>
      <c r="B302" s="57"/>
      <c r="C302" s="37"/>
      <c r="D302" s="37"/>
      <c r="E302" s="37"/>
      <c r="F302" s="37"/>
      <c r="G302" s="83"/>
      <c r="H302" s="83"/>
      <c r="I302" s="83"/>
      <c r="J302" s="37"/>
      <c r="K302" s="37"/>
      <c r="L302" s="37"/>
      <c r="M302" s="132"/>
      <c r="N302" s="126"/>
      <c r="O302" s="53"/>
    </row>
    <row r="303" spans="1:15" ht="57" hidden="1" x14ac:dyDescent="0.25">
      <c r="A303" s="62" t="s">
        <v>158</v>
      </c>
      <c r="B303" s="202" t="s">
        <v>62</v>
      </c>
      <c r="C303" s="14">
        <f t="shared" ref="C303:L303" si="71">C308+C304</f>
        <v>0</v>
      </c>
      <c r="D303" s="14">
        <f t="shared" si="71"/>
        <v>0</v>
      </c>
      <c r="E303" s="14">
        <f t="shared" si="71"/>
        <v>171842</v>
      </c>
      <c r="F303" s="14">
        <f t="shared" si="71"/>
        <v>400000</v>
      </c>
      <c r="G303" s="87">
        <f t="shared" si="71"/>
        <v>171842</v>
      </c>
      <c r="H303" s="87">
        <f t="shared" si="71"/>
        <v>400000</v>
      </c>
      <c r="I303" s="87">
        <f t="shared" si="71"/>
        <v>0</v>
      </c>
      <c r="J303" s="14">
        <f t="shared" si="71"/>
        <v>0</v>
      </c>
      <c r="K303" s="14">
        <f t="shared" si="71"/>
        <v>0</v>
      </c>
      <c r="L303" s="14">
        <f t="shared" si="71"/>
        <v>0</v>
      </c>
      <c r="M303" s="132"/>
      <c r="N303" s="56"/>
      <c r="O303" s="53"/>
    </row>
    <row r="304" spans="1:15" ht="85.5" hidden="1" x14ac:dyDescent="0.25">
      <c r="A304" s="62" t="s">
        <v>114</v>
      </c>
      <c r="B304" s="202" t="s">
        <v>86</v>
      </c>
      <c r="C304" s="14">
        <f t="shared" ref="C304:L304" si="72">C305</f>
        <v>0</v>
      </c>
      <c r="D304" s="14">
        <f t="shared" si="72"/>
        <v>0</v>
      </c>
      <c r="E304" s="14">
        <f t="shared" si="72"/>
        <v>171842</v>
      </c>
      <c r="F304" s="14">
        <f t="shared" si="72"/>
        <v>400000</v>
      </c>
      <c r="G304" s="87">
        <f>G305</f>
        <v>171842</v>
      </c>
      <c r="H304" s="87">
        <f t="shared" si="72"/>
        <v>400000</v>
      </c>
      <c r="I304" s="87">
        <f t="shared" si="72"/>
        <v>0</v>
      </c>
      <c r="J304" s="14">
        <f t="shared" si="72"/>
        <v>0</v>
      </c>
      <c r="K304" s="14">
        <f t="shared" si="72"/>
        <v>0</v>
      </c>
      <c r="L304" s="14">
        <f t="shared" si="72"/>
        <v>0</v>
      </c>
      <c r="M304" s="132"/>
      <c r="N304" s="56"/>
      <c r="O304" s="53"/>
    </row>
    <row r="305" spans="1:15" ht="45" hidden="1" x14ac:dyDescent="0.25">
      <c r="A305" s="62"/>
      <c r="B305" s="65" t="s">
        <v>107</v>
      </c>
      <c r="C305" s="15">
        <f>C306+C307</f>
        <v>0</v>
      </c>
      <c r="D305" s="15">
        <f t="shared" ref="D305:L305" si="73">D306+D307</f>
        <v>0</v>
      </c>
      <c r="E305" s="15">
        <f t="shared" si="73"/>
        <v>171842</v>
      </c>
      <c r="F305" s="15">
        <f t="shared" si="73"/>
        <v>400000</v>
      </c>
      <c r="G305" s="15">
        <f t="shared" si="73"/>
        <v>171842</v>
      </c>
      <c r="H305" s="15">
        <f t="shared" si="73"/>
        <v>400000</v>
      </c>
      <c r="I305" s="88">
        <f t="shared" si="73"/>
        <v>0</v>
      </c>
      <c r="J305" s="15">
        <f t="shared" si="73"/>
        <v>0</v>
      </c>
      <c r="K305" s="15">
        <f t="shared" si="73"/>
        <v>0</v>
      </c>
      <c r="L305" s="15">
        <f t="shared" si="73"/>
        <v>0</v>
      </c>
      <c r="M305" s="235"/>
      <c r="N305" s="56"/>
      <c r="O305" s="53"/>
    </row>
    <row r="306" spans="1:15" ht="51.75" hidden="1" customHeight="1" x14ac:dyDescent="0.25">
      <c r="A306" s="62"/>
      <c r="B306" s="59" t="s">
        <v>340</v>
      </c>
      <c r="C306" s="52"/>
      <c r="D306" s="52"/>
      <c r="E306" s="52"/>
      <c r="F306" s="52">
        <v>400000</v>
      </c>
      <c r="G306" s="89"/>
      <c r="H306" s="89">
        <v>400000</v>
      </c>
      <c r="I306" s="89"/>
      <c r="J306" s="52"/>
      <c r="K306" s="52"/>
      <c r="L306" s="52"/>
      <c r="M306" s="235" t="s">
        <v>341</v>
      </c>
      <c r="N306" s="235" t="s">
        <v>341</v>
      </c>
      <c r="O306" s="53"/>
    </row>
    <row r="307" spans="1:15" ht="31.5" hidden="1" x14ac:dyDescent="0.25">
      <c r="A307" s="62"/>
      <c r="B307" s="57" t="s">
        <v>342</v>
      </c>
      <c r="C307" s="52"/>
      <c r="D307" s="52"/>
      <c r="E307" s="52">
        <v>171842</v>
      </c>
      <c r="F307" s="52"/>
      <c r="G307" s="89">
        <v>171842</v>
      </c>
      <c r="H307" s="89"/>
      <c r="I307" s="89"/>
      <c r="J307" s="52"/>
      <c r="K307" s="52"/>
      <c r="L307" s="52"/>
      <c r="M307" s="56" t="s">
        <v>343</v>
      </c>
      <c r="N307" s="56" t="s">
        <v>343</v>
      </c>
      <c r="O307" s="53"/>
    </row>
    <row r="308" spans="1:15" ht="71.25" hidden="1" x14ac:dyDescent="0.25">
      <c r="A308" s="62" t="s">
        <v>159</v>
      </c>
      <c r="B308" s="202" t="s">
        <v>63</v>
      </c>
      <c r="C308" s="14">
        <f>C309</f>
        <v>0</v>
      </c>
      <c r="D308" s="14">
        <f t="shared" ref="D308:L308" si="74">D309</f>
        <v>0</v>
      </c>
      <c r="E308" s="14">
        <f t="shared" si="74"/>
        <v>0</v>
      </c>
      <c r="F308" s="14">
        <f t="shared" si="74"/>
        <v>0</v>
      </c>
      <c r="G308" s="87">
        <f t="shared" si="74"/>
        <v>0</v>
      </c>
      <c r="H308" s="87">
        <f t="shared" si="74"/>
        <v>0</v>
      </c>
      <c r="I308" s="87">
        <f t="shared" si="74"/>
        <v>0</v>
      </c>
      <c r="J308" s="14">
        <f t="shared" si="74"/>
        <v>0</v>
      </c>
      <c r="K308" s="14">
        <f t="shared" si="74"/>
        <v>0</v>
      </c>
      <c r="L308" s="14">
        <f t="shared" si="74"/>
        <v>0</v>
      </c>
      <c r="M308" s="132"/>
      <c r="N308" s="56"/>
      <c r="O308" s="53"/>
    </row>
    <row r="309" spans="1:15" ht="45" hidden="1" x14ac:dyDescent="0.25">
      <c r="A309" s="62"/>
      <c r="B309" s="65" t="s">
        <v>107</v>
      </c>
      <c r="C309" s="15">
        <f>C310+C311</f>
        <v>0</v>
      </c>
      <c r="D309" s="15">
        <f t="shared" ref="D309:L309" si="75">D310+D311</f>
        <v>0</v>
      </c>
      <c r="E309" s="15">
        <f t="shared" si="75"/>
        <v>0</v>
      </c>
      <c r="F309" s="15">
        <f t="shared" si="75"/>
        <v>0</v>
      </c>
      <c r="G309" s="88">
        <f t="shared" si="75"/>
        <v>0</v>
      </c>
      <c r="H309" s="88">
        <f t="shared" si="75"/>
        <v>0</v>
      </c>
      <c r="I309" s="88">
        <f t="shared" si="75"/>
        <v>0</v>
      </c>
      <c r="J309" s="15">
        <f t="shared" si="75"/>
        <v>0</v>
      </c>
      <c r="K309" s="15">
        <f t="shared" si="75"/>
        <v>0</v>
      </c>
      <c r="L309" s="15">
        <f t="shared" si="75"/>
        <v>0</v>
      </c>
      <c r="M309" s="235"/>
      <c r="N309" s="236"/>
      <c r="O309" s="53"/>
    </row>
    <row r="310" spans="1:15" ht="15.75" hidden="1" x14ac:dyDescent="0.25">
      <c r="A310" s="62"/>
      <c r="B310" s="57"/>
      <c r="C310" s="52"/>
      <c r="D310" s="52"/>
      <c r="E310" s="52"/>
      <c r="F310" s="52"/>
      <c r="G310" s="89"/>
      <c r="H310" s="89"/>
      <c r="I310" s="89"/>
      <c r="J310" s="52"/>
      <c r="K310" s="52"/>
      <c r="L310" s="52"/>
      <c r="M310" s="183"/>
      <c r="N310" s="183"/>
      <c r="O310" s="53"/>
    </row>
    <row r="311" spans="1:15" ht="15.75" hidden="1" x14ac:dyDescent="0.25">
      <c r="A311" s="62"/>
      <c r="B311" s="57"/>
      <c r="C311" s="1"/>
      <c r="D311" s="1"/>
      <c r="E311" s="1"/>
      <c r="F311" s="1"/>
      <c r="G311" s="81"/>
      <c r="H311" s="81"/>
      <c r="I311" s="81"/>
      <c r="J311" s="1"/>
      <c r="K311" s="1"/>
      <c r="L311" s="1"/>
      <c r="M311" s="184"/>
      <c r="N311" s="56"/>
      <c r="O311" s="53"/>
    </row>
    <row r="312" spans="1:15" ht="71.25" hidden="1" x14ac:dyDescent="0.25">
      <c r="A312" s="62" t="s">
        <v>160</v>
      </c>
      <c r="B312" s="63" t="s">
        <v>53</v>
      </c>
      <c r="C312" s="14">
        <f t="shared" ref="C312:L312" si="76">C313+C322</f>
        <v>0</v>
      </c>
      <c r="D312" s="14">
        <f t="shared" si="76"/>
        <v>0</v>
      </c>
      <c r="E312" s="14">
        <f t="shared" si="76"/>
        <v>12411700</v>
      </c>
      <c r="F312" s="14">
        <f t="shared" si="76"/>
        <v>6511072</v>
      </c>
      <c r="G312" s="87">
        <f t="shared" si="76"/>
        <v>12411700</v>
      </c>
      <c r="H312" s="87">
        <f t="shared" si="76"/>
        <v>6511072</v>
      </c>
      <c r="I312" s="87">
        <f t="shared" si="76"/>
        <v>635000</v>
      </c>
      <c r="J312" s="14">
        <f t="shared" si="76"/>
        <v>1491043</v>
      </c>
      <c r="K312" s="14">
        <f t="shared" si="76"/>
        <v>635000</v>
      </c>
      <c r="L312" s="14">
        <f t="shared" si="76"/>
        <v>1491043</v>
      </c>
      <c r="M312" s="132"/>
      <c r="N312" s="56"/>
      <c r="O312" s="53"/>
    </row>
    <row r="313" spans="1:15" ht="57" hidden="1" x14ac:dyDescent="0.25">
      <c r="A313" s="62" t="s">
        <v>161</v>
      </c>
      <c r="B313" s="198" t="s">
        <v>54</v>
      </c>
      <c r="C313" s="16">
        <f t="shared" ref="C313:L313" si="77">C314</f>
        <v>0</v>
      </c>
      <c r="D313" s="16">
        <f t="shared" si="77"/>
        <v>0</v>
      </c>
      <c r="E313" s="16">
        <f t="shared" si="77"/>
        <v>12411700</v>
      </c>
      <c r="F313" s="16">
        <f t="shared" si="77"/>
        <v>625695</v>
      </c>
      <c r="G313" s="90">
        <f t="shared" si="77"/>
        <v>12411700</v>
      </c>
      <c r="H313" s="90">
        <f t="shared" si="77"/>
        <v>625695</v>
      </c>
      <c r="I313" s="90">
        <f t="shared" si="77"/>
        <v>635000</v>
      </c>
      <c r="J313" s="16">
        <f t="shared" si="77"/>
        <v>635000</v>
      </c>
      <c r="K313" s="16">
        <f t="shared" si="77"/>
        <v>635000</v>
      </c>
      <c r="L313" s="16">
        <f t="shared" si="77"/>
        <v>635000</v>
      </c>
      <c r="M313" s="133"/>
      <c r="N313" s="56"/>
      <c r="O313" s="53"/>
    </row>
    <row r="314" spans="1:15" ht="60" hidden="1" x14ac:dyDescent="0.25">
      <c r="A314" s="213"/>
      <c r="B314" s="65" t="s">
        <v>136</v>
      </c>
      <c r="C314" s="17">
        <f>SUM(C315:C321)</f>
        <v>0</v>
      </c>
      <c r="D314" s="17">
        <f t="shared" ref="D314:L314" si="78">SUM(D315:D321)</f>
        <v>0</v>
      </c>
      <c r="E314" s="17">
        <f>SUM(E315:E321)</f>
        <v>12411700</v>
      </c>
      <c r="F314" s="17">
        <f t="shared" si="78"/>
        <v>625695</v>
      </c>
      <c r="G314" s="91">
        <f>SUM(G315:G321)</f>
        <v>12411700</v>
      </c>
      <c r="H314" s="91">
        <f t="shared" si="78"/>
        <v>625695</v>
      </c>
      <c r="I314" s="91">
        <f t="shared" si="78"/>
        <v>635000</v>
      </c>
      <c r="J314" s="17">
        <f t="shared" si="78"/>
        <v>635000</v>
      </c>
      <c r="K314" s="17">
        <f t="shared" si="78"/>
        <v>635000</v>
      </c>
      <c r="L314" s="17">
        <f t="shared" si="78"/>
        <v>635000</v>
      </c>
      <c r="M314" s="134"/>
      <c r="N314" s="185"/>
      <c r="O314" s="53"/>
    </row>
    <row r="315" spans="1:15" ht="47.25" hidden="1" x14ac:dyDescent="0.25">
      <c r="A315" s="62"/>
      <c r="B315" s="148"/>
      <c r="C315" s="18"/>
      <c r="D315" s="18"/>
      <c r="E315" s="52">
        <v>911700</v>
      </c>
      <c r="F315" s="52"/>
      <c r="G315" s="89">
        <v>911700</v>
      </c>
      <c r="H315" s="89"/>
      <c r="I315" s="89"/>
      <c r="J315" s="52"/>
      <c r="K315" s="52"/>
      <c r="L315" s="52"/>
      <c r="M315" s="74" t="s">
        <v>410</v>
      </c>
      <c r="N315" s="74" t="s">
        <v>410</v>
      </c>
      <c r="O315" s="53"/>
    </row>
    <row r="316" spans="1:15" ht="31.5" hidden="1" x14ac:dyDescent="0.25">
      <c r="A316" s="62"/>
      <c r="B316" s="148"/>
      <c r="C316" s="22"/>
      <c r="D316" s="22"/>
      <c r="E316" s="52">
        <v>10000000</v>
      </c>
      <c r="F316" s="52"/>
      <c r="G316" s="89">
        <v>10000000</v>
      </c>
      <c r="H316" s="89"/>
      <c r="I316" s="89"/>
      <c r="J316" s="52"/>
      <c r="K316" s="52"/>
      <c r="L316" s="52"/>
      <c r="M316" s="74" t="s">
        <v>450</v>
      </c>
      <c r="N316" s="74" t="s">
        <v>450</v>
      </c>
      <c r="O316" s="53"/>
    </row>
    <row r="317" spans="1:15" ht="63" hidden="1" x14ac:dyDescent="0.25">
      <c r="A317" s="62"/>
      <c r="B317" s="148"/>
      <c r="C317" s="18"/>
      <c r="D317" s="19"/>
      <c r="E317" s="52">
        <v>1500000</v>
      </c>
      <c r="F317" s="52"/>
      <c r="G317" s="89">
        <v>1500000</v>
      </c>
      <c r="H317" s="89"/>
      <c r="I317" s="89"/>
      <c r="J317" s="52"/>
      <c r="K317" s="52"/>
      <c r="L317" s="52"/>
      <c r="M317" s="74" t="s">
        <v>451</v>
      </c>
      <c r="N317" s="74" t="s">
        <v>452</v>
      </c>
      <c r="O317" s="53"/>
    </row>
    <row r="318" spans="1:15" ht="31.5" hidden="1" x14ac:dyDescent="0.25">
      <c r="A318" s="62"/>
      <c r="B318" s="148"/>
      <c r="C318" s="22"/>
      <c r="D318" s="22"/>
      <c r="E318" s="52"/>
      <c r="F318" s="52">
        <v>625695</v>
      </c>
      <c r="G318" s="89"/>
      <c r="H318" s="89">
        <v>625695</v>
      </c>
      <c r="I318" s="89"/>
      <c r="J318" s="52"/>
      <c r="K318" s="52"/>
      <c r="L318" s="52"/>
      <c r="M318" s="74" t="s">
        <v>453</v>
      </c>
      <c r="N318" s="74" t="s">
        <v>453</v>
      </c>
      <c r="O318" s="53"/>
    </row>
    <row r="319" spans="1:15" ht="63" hidden="1" x14ac:dyDescent="0.25">
      <c r="A319" s="62"/>
      <c r="B319" s="148"/>
      <c r="C319" s="22"/>
      <c r="D319" s="22"/>
      <c r="E319" s="52"/>
      <c r="F319" s="52"/>
      <c r="G319" s="89"/>
      <c r="H319" s="89"/>
      <c r="I319" s="89">
        <v>635000</v>
      </c>
      <c r="J319" s="52">
        <v>635000</v>
      </c>
      <c r="K319" s="52">
        <v>635000</v>
      </c>
      <c r="L319" s="52">
        <v>635000</v>
      </c>
      <c r="M319" s="74" t="s">
        <v>454</v>
      </c>
      <c r="N319" s="74" t="s">
        <v>454</v>
      </c>
      <c r="O319" s="53"/>
    </row>
    <row r="320" spans="1:15" ht="94.5" hidden="1" x14ac:dyDescent="0.25">
      <c r="A320" s="62"/>
      <c r="B320" s="148"/>
      <c r="C320" s="22"/>
      <c r="D320" s="22"/>
      <c r="E320" s="52"/>
      <c r="F320" s="52"/>
      <c r="G320" s="89"/>
      <c r="H320" s="89"/>
      <c r="I320" s="89"/>
      <c r="J320" s="52"/>
      <c r="K320" s="52"/>
      <c r="L320" s="52"/>
      <c r="M320" s="74" t="s">
        <v>455</v>
      </c>
      <c r="N320" s="74" t="s">
        <v>456</v>
      </c>
      <c r="O320" s="53"/>
    </row>
    <row r="321" spans="1:15" ht="15.75" hidden="1" x14ac:dyDescent="0.25">
      <c r="A321" s="62"/>
      <c r="B321" s="148"/>
      <c r="C321" s="22"/>
      <c r="D321" s="22"/>
      <c r="E321" s="52"/>
      <c r="F321" s="52"/>
      <c r="G321" s="89"/>
      <c r="H321" s="89"/>
      <c r="I321" s="89"/>
      <c r="J321" s="52"/>
      <c r="K321" s="52"/>
      <c r="L321" s="52"/>
      <c r="M321" s="74"/>
      <c r="N321" s="74"/>
      <c r="O321" s="53"/>
    </row>
    <row r="322" spans="1:15" ht="85.5" hidden="1" x14ac:dyDescent="0.25">
      <c r="A322" s="62" t="s">
        <v>162</v>
      </c>
      <c r="B322" s="198" t="s">
        <v>55</v>
      </c>
      <c r="C322" s="14">
        <f>+C325+C323</f>
        <v>0</v>
      </c>
      <c r="D322" s="14">
        <f t="shared" ref="D322:L322" si="79">+D325+D323</f>
        <v>0</v>
      </c>
      <c r="E322" s="14">
        <f t="shared" si="79"/>
        <v>0</v>
      </c>
      <c r="F322" s="14">
        <f t="shared" si="79"/>
        <v>5885377</v>
      </c>
      <c r="G322" s="87">
        <f t="shared" si="79"/>
        <v>0</v>
      </c>
      <c r="H322" s="87">
        <f t="shared" si="79"/>
        <v>5885377</v>
      </c>
      <c r="I322" s="87">
        <f t="shared" si="79"/>
        <v>0</v>
      </c>
      <c r="J322" s="14">
        <f t="shared" si="79"/>
        <v>856043</v>
      </c>
      <c r="K322" s="14">
        <f t="shared" si="79"/>
        <v>0</v>
      </c>
      <c r="L322" s="14">
        <f t="shared" si="79"/>
        <v>856043</v>
      </c>
      <c r="M322" s="132"/>
      <c r="N322" s="236"/>
      <c r="O322" s="53"/>
    </row>
    <row r="323" spans="1:15" ht="60" hidden="1" x14ac:dyDescent="0.25">
      <c r="A323" s="62"/>
      <c r="B323" s="65" t="s">
        <v>136</v>
      </c>
      <c r="C323" s="52">
        <f t="shared" ref="C323:L323" si="80">C324</f>
        <v>0</v>
      </c>
      <c r="D323" s="52">
        <f t="shared" si="80"/>
        <v>0</v>
      </c>
      <c r="E323" s="52">
        <f t="shared" si="80"/>
        <v>0</v>
      </c>
      <c r="F323" s="52">
        <f t="shared" si="80"/>
        <v>0</v>
      </c>
      <c r="G323" s="89">
        <f t="shared" si="80"/>
        <v>0</v>
      </c>
      <c r="H323" s="89">
        <f t="shared" si="80"/>
        <v>0</v>
      </c>
      <c r="I323" s="89">
        <f t="shared" si="80"/>
        <v>0</v>
      </c>
      <c r="J323" s="52">
        <f t="shared" si="80"/>
        <v>0</v>
      </c>
      <c r="K323" s="52">
        <f t="shared" si="80"/>
        <v>0</v>
      </c>
      <c r="L323" s="52">
        <f t="shared" si="80"/>
        <v>0</v>
      </c>
      <c r="M323" s="235"/>
      <c r="N323" s="74"/>
      <c r="O323" s="53"/>
    </row>
    <row r="324" spans="1:15" ht="15.75" hidden="1" x14ac:dyDescent="0.25">
      <c r="A324" s="62"/>
      <c r="B324" s="148"/>
      <c r="C324" s="52"/>
      <c r="D324" s="52"/>
      <c r="E324" s="52"/>
      <c r="F324" s="52"/>
      <c r="G324" s="89"/>
      <c r="H324" s="89"/>
      <c r="I324" s="89"/>
      <c r="J324" s="52"/>
      <c r="K324" s="52"/>
      <c r="L324" s="52"/>
      <c r="M324" s="235"/>
      <c r="N324" s="74"/>
      <c r="O324" s="53"/>
    </row>
    <row r="325" spans="1:15" ht="30" hidden="1" x14ac:dyDescent="0.25">
      <c r="A325" s="62"/>
      <c r="B325" s="65" t="s">
        <v>57</v>
      </c>
      <c r="C325" s="15">
        <f>C326</f>
        <v>0</v>
      </c>
      <c r="D325" s="15">
        <f t="shared" ref="D325:L325" si="81">D326</f>
        <v>0</v>
      </c>
      <c r="E325" s="15">
        <f t="shared" si="81"/>
        <v>0</v>
      </c>
      <c r="F325" s="15">
        <f t="shared" si="81"/>
        <v>5885377</v>
      </c>
      <c r="G325" s="15">
        <f t="shared" si="81"/>
        <v>0</v>
      </c>
      <c r="H325" s="15">
        <f t="shared" si="81"/>
        <v>5885377</v>
      </c>
      <c r="I325" s="15">
        <f t="shared" si="81"/>
        <v>0</v>
      </c>
      <c r="J325" s="15">
        <f t="shared" si="81"/>
        <v>856043</v>
      </c>
      <c r="K325" s="15">
        <f t="shared" si="81"/>
        <v>0</v>
      </c>
      <c r="L325" s="15">
        <f t="shared" si="81"/>
        <v>856043</v>
      </c>
      <c r="M325" s="235"/>
      <c r="N325" s="56"/>
      <c r="O325" s="53"/>
    </row>
    <row r="326" spans="1:15" ht="126" x14ac:dyDescent="0.25">
      <c r="A326" s="62"/>
      <c r="B326" s="61" t="s">
        <v>483</v>
      </c>
      <c r="C326" s="52"/>
      <c r="D326" s="52"/>
      <c r="E326" s="52"/>
      <c r="F326" s="52">
        <v>5885377</v>
      </c>
      <c r="G326" s="89"/>
      <c r="H326" s="89">
        <v>5885377</v>
      </c>
      <c r="I326" s="89"/>
      <c r="J326" s="52">
        <v>856043</v>
      </c>
      <c r="K326" s="52"/>
      <c r="L326" s="52">
        <v>856043</v>
      </c>
      <c r="M326" s="266" t="s">
        <v>484</v>
      </c>
      <c r="N326" s="270" t="s">
        <v>485</v>
      </c>
      <c r="O326" s="53"/>
    </row>
    <row r="327" spans="1:15" ht="85.5" hidden="1" x14ac:dyDescent="0.25">
      <c r="A327" s="62" t="s">
        <v>163</v>
      </c>
      <c r="B327" s="63" t="s">
        <v>224</v>
      </c>
      <c r="C327" s="38">
        <f t="shared" ref="C327:L327" si="82">C328+C332+C339+C344</f>
        <v>0</v>
      </c>
      <c r="D327" s="38">
        <f t="shared" si="82"/>
        <v>0</v>
      </c>
      <c r="E327" s="38">
        <f t="shared" si="82"/>
        <v>941056900</v>
      </c>
      <c r="F327" s="38">
        <f t="shared" si="82"/>
        <v>0</v>
      </c>
      <c r="G327" s="104">
        <f t="shared" si="82"/>
        <v>869930104</v>
      </c>
      <c r="H327" s="104">
        <f t="shared" si="82"/>
        <v>0</v>
      </c>
      <c r="I327" s="104">
        <f t="shared" si="82"/>
        <v>0</v>
      </c>
      <c r="J327" s="38">
        <f t="shared" si="82"/>
        <v>0</v>
      </c>
      <c r="K327" s="38">
        <f t="shared" si="82"/>
        <v>0</v>
      </c>
      <c r="L327" s="38">
        <f t="shared" si="82"/>
        <v>200000</v>
      </c>
      <c r="M327" s="128"/>
      <c r="N327" s="56"/>
      <c r="O327" s="53"/>
    </row>
    <row r="328" spans="1:15" ht="57" hidden="1" x14ac:dyDescent="0.25">
      <c r="A328" s="62" t="s">
        <v>164</v>
      </c>
      <c r="B328" s="63" t="s">
        <v>240</v>
      </c>
      <c r="C328" s="39">
        <f>C329</f>
        <v>0</v>
      </c>
      <c r="D328" s="39">
        <f t="shared" ref="D328:L328" si="83">D329</f>
        <v>0</v>
      </c>
      <c r="E328" s="39">
        <f t="shared" si="83"/>
        <v>0</v>
      </c>
      <c r="F328" s="39">
        <f t="shared" si="83"/>
        <v>0</v>
      </c>
      <c r="G328" s="105">
        <f t="shared" si="83"/>
        <v>0</v>
      </c>
      <c r="H328" s="105">
        <f t="shared" si="83"/>
        <v>0</v>
      </c>
      <c r="I328" s="105">
        <f t="shared" si="83"/>
        <v>0</v>
      </c>
      <c r="J328" s="39">
        <f t="shared" si="83"/>
        <v>0</v>
      </c>
      <c r="K328" s="39">
        <f t="shared" si="83"/>
        <v>0</v>
      </c>
      <c r="L328" s="39">
        <f t="shared" si="83"/>
        <v>0</v>
      </c>
      <c r="M328" s="137"/>
      <c r="N328" s="160"/>
      <c r="O328" s="53"/>
    </row>
    <row r="329" spans="1:15" ht="60" hidden="1" x14ac:dyDescent="0.25">
      <c r="A329" s="62"/>
      <c r="B329" s="65" t="s">
        <v>135</v>
      </c>
      <c r="C329" s="15">
        <f>C330+C331</f>
        <v>0</v>
      </c>
      <c r="D329" s="15">
        <f t="shared" ref="D329:K329" si="84">D330+D331</f>
        <v>0</v>
      </c>
      <c r="E329" s="15">
        <f t="shared" si="84"/>
        <v>0</v>
      </c>
      <c r="F329" s="15">
        <f t="shared" si="84"/>
        <v>0</v>
      </c>
      <c r="G329" s="15">
        <f t="shared" si="84"/>
        <v>0</v>
      </c>
      <c r="H329" s="15">
        <f t="shared" si="84"/>
        <v>0</v>
      </c>
      <c r="I329" s="15">
        <f t="shared" si="84"/>
        <v>0</v>
      </c>
      <c r="J329" s="15">
        <f t="shared" si="84"/>
        <v>0</v>
      </c>
      <c r="K329" s="15">
        <f t="shared" si="84"/>
        <v>0</v>
      </c>
      <c r="L329" s="15">
        <f>L330+L331</f>
        <v>0</v>
      </c>
      <c r="M329" s="235"/>
      <c r="N329" s="236"/>
      <c r="O329" s="53"/>
    </row>
    <row r="330" spans="1:15" ht="15.75" hidden="1" x14ac:dyDescent="0.25">
      <c r="A330" s="62"/>
      <c r="B330" s="59"/>
      <c r="C330" s="1"/>
      <c r="D330" s="1"/>
      <c r="E330" s="1"/>
      <c r="F330" s="1"/>
      <c r="G330" s="81"/>
      <c r="H330" s="81"/>
      <c r="I330" s="81"/>
      <c r="J330" s="1"/>
      <c r="K330" s="1"/>
      <c r="L330" s="1"/>
      <c r="M330" s="630"/>
      <c r="N330" s="236"/>
      <c r="O330" s="53"/>
    </row>
    <row r="331" spans="1:15" ht="15.75" hidden="1" x14ac:dyDescent="0.25">
      <c r="A331" s="62"/>
      <c r="B331" s="59"/>
      <c r="C331" s="1"/>
      <c r="D331" s="1"/>
      <c r="E331" s="1"/>
      <c r="F331" s="1"/>
      <c r="G331" s="81"/>
      <c r="H331" s="81"/>
      <c r="I331" s="81"/>
      <c r="J331" s="1"/>
      <c r="K331" s="1"/>
      <c r="L331" s="1"/>
      <c r="M331" s="631"/>
      <c r="N331" s="236"/>
      <c r="O331" s="53"/>
    </row>
    <row r="332" spans="1:15" ht="85.5" hidden="1" x14ac:dyDescent="0.25">
      <c r="A332" s="62" t="s">
        <v>165</v>
      </c>
      <c r="B332" s="202" t="s">
        <v>220</v>
      </c>
      <c r="C332" s="40">
        <f t="shared" ref="C332:L332" si="85">C333</f>
        <v>0</v>
      </c>
      <c r="D332" s="40">
        <f t="shared" si="85"/>
        <v>0</v>
      </c>
      <c r="E332" s="40">
        <f t="shared" si="85"/>
        <v>940975900</v>
      </c>
      <c r="F332" s="40">
        <f t="shared" si="85"/>
        <v>0</v>
      </c>
      <c r="G332" s="106">
        <f>G333</f>
        <v>869849104</v>
      </c>
      <c r="H332" s="106">
        <f t="shared" si="85"/>
        <v>0</v>
      </c>
      <c r="I332" s="106">
        <f t="shared" si="85"/>
        <v>0</v>
      </c>
      <c r="J332" s="40">
        <f t="shared" si="85"/>
        <v>0</v>
      </c>
      <c r="K332" s="40">
        <f t="shared" si="85"/>
        <v>0</v>
      </c>
      <c r="L332" s="40">
        <f t="shared" si="85"/>
        <v>200000</v>
      </c>
      <c r="M332" s="138"/>
      <c r="N332" s="56"/>
      <c r="O332" s="53"/>
    </row>
    <row r="333" spans="1:15" ht="60" hidden="1" x14ac:dyDescent="0.25">
      <c r="A333" s="62"/>
      <c r="B333" s="65" t="s">
        <v>135</v>
      </c>
      <c r="C333" s="15">
        <f>SUM(C334:C338)</f>
        <v>0</v>
      </c>
      <c r="D333" s="15">
        <f t="shared" ref="D333:L333" si="86">SUM(D334:D338)</f>
        <v>0</v>
      </c>
      <c r="E333" s="15">
        <f t="shared" si="86"/>
        <v>940975900</v>
      </c>
      <c r="F333" s="15">
        <f t="shared" si="86"/>
        <v>0</v>
      </c>
      <c r="G333" s="15">
        <f t="shared" si="86"/>
        <v>869849104</v>
      </c>
      <c r="H333" s="15">
        <f t="shared" si="86"/>
        <v>0</v>
      </c>
      <c r="I333" s="15">
        <f t="shared" si="86"/>
        <v>0</v>
      </c>
      <c r="J333" s="15">
        <f t="shared" si="86"/>
        <v>0</v>
      </c>
      <c r="K333" s="15">
        <f t="shared" si="86"/>
        <v>0</v>
      </c>
      <c r="L333" s="15">
        <f t="shared" si="86"/>
        <v>200000</v>
      </c>
      <c r="M333" s="235"/>
      <c r="N333" s="56"/>
      <c r="O333" s="53"/>
    </row>
    <row r="334" spans="1:15" ht="295.5" hidden="1" customHeight="1" x14ac:dyDescent="0.25">
      <c r="A334" s="62"/>
      <c r="B334" s="57" t="s">
        <v>291</v>
      </c>
      <c r="C334" s="52"/>
      <c r="D334" s="52"/>
      <c r="E334" s="32">
        <v>446487950</v>
      </c>
      <c r="F334" s="32"/>
      <c r="G334" s="101">
        <v>423361154</v>
      </c>
      <c r="H334" s="101"/>
      <c r="I334" s="101"/>
      <c r="J334" s="32"/>
      <c r="K334" s="32"/>
      <c r="L334" s="32"/>
      <c r="M334" s="135" t="s">
        <v>292</v>
      </c>
      <c r="N334" s="186" t="s">
        <v>765</v>
      </c>
      <c r="O334" s="53"/>
    </row>
    <row r="335" spans="1:15" ht="197.25" hidden="1" customHeight="1" x14ac:dyDescent="0.25">
      <c r="A335" s="62"/>
      <c r="B335" s="57" t="s">
        <v>293</v>
      </c>
      <c r="C335" s="52"/>
      <c r="D335" s="52"/>
      <c r="E335" s="32">
        <v>24000000</v>
      </c>
      <c r="F335" s="32"/>
      <c r="G335" s="101"/>
      <c r="H335" s="101"/>
      <c r="I335" s="101"/>
      <c r="J335" s="32"/>
      <c r="K335" s="32"/>
      <c r="L335" s="32"/>
      <c r="M335" s="187" t="s">
        <v>294</v>
      </c>
      <c r="N335" s="56" t="s">
        <v>295</v>
      </c>
      <c r="O335" s="53"/>
    </row>
    <row r="336" spans="1:15" ht="299.25" hidden="1" x14ac:dyDescent="0.25">
      <c r="A336" s="62"/>
      <c r="B336" s="60" t="s">
        <v>291</v>
      </c>
      <c r="C336" s="52"/>
      <c r="D336" s="52"/>
      <c r="E336" s="32">
        <v>446487950</v>
      </c>
      <c r="F336" s="32"/>
      <c r="G336" s="101">
        <v>446487950</v>
      </c>
      <c r="H336" s="101"/>
      <c r="I336" s="101"/>
      <c r="J336" s="32">
        <v>0</v>
      </c>
      <c r="K336" s="32"/>
      <c r="L336" s="32">
        <v>200000</v>
      </c>
      <c r="M336" s="135" t="s">
        <v>292</v>
      </c>
      <c r="N336" s="56" t="s">
        <v>509</v>
      </c>
      <c r="O336" s="53"/>
    </row>
    <row r="337" spans="1:15" ht="220.5" hidden="1" x14ac:dyDescent="0.25">
      <c r="A337" s="62"/>
      <c r="B337" s="60" t="s">
        <v>293</v>
      </c>
      <c r="C337" s="52"/>
      <c r="D337" s="52"/>
      <c r="E337" s="251">
        <v>24000000</v>
      </c>
      <c r="F337" s="32"/>
      <c r="G337" s="139"/>
      <c r="H337" s="101"/>
      <c r="I337" s="101"/>
      <c r="J337" s="32"/>
      <c r="K337" s="32"/>
      <c r="L337" s="32"/>
      <c r="M337" s="135" t="s">
        <v>294</v>
      </c>
      <c r="N337" s="56" t="s">
        <v>295</v>
      </c>
      <c r="O337" s="53"/>
    </row>
    <row r="338" spans="1:15" ht="15.75" hidden="1" x14ac:dyDescent="0.25">
      <c r="A338" s="62"/>
      <c r="B338" s="60"/>
      <c r="C338" s="52"/>
      <c r="D338" s="52"/>
      <c r="E338" s="58"/>
      <c r="F338" s="32"/>
      <c r="G338" s="139"/>
      <c r="H338" s="101"/>
      <c r="I338" s="101"/>
      <c r="J338" s="32"/>
      <c r="K338" s="32"/>
      <c r="L338" s="32"/>
      <c r="M338" s="135"/>
      <c r="N338" s="56"/>
      <c r="O338" s="53"/>
    </row>
    <row r="339" spans="1:15" ht="99.75" hidden="1" x14ac:dyDescent="0.25">
      <c r="A339" s="62" t="s">
        <v>166</v>
      </c>
      <c r="B339" s="63" t="s">
        <v>225</v>
      </c>
      <c r="C339" s="38">
        <f>C340+C342</f>
        <v>0</v>
      </c>
      <c r="D339" s="38">
        <f t="shared" ref="D339:L339" si="87">D340+D342</f>
        <v>0</v>
      </c>
      <c r="E339" s="38">
        <f t="shared" si="87"/>
        <v>0</v>
      </c>
      <c r="F339" s="38">
        <f t="shared" si="87"/>
        <v>0</v>
      </c>
      <c r="G339" s="104">
        <f t="shared" si="87"/>
        <v>0</v>
      </c>
      <c r="H339" s="104">
        <f t="shared" si="87"/>
        <v>0</v>
      </c>
      <c r="I339" s="104">
        <f t="shared" si="87"/>
        <v>0</v>
      </c>
      <c r="J339" s="38">
        <f t="shared" si="87"/>
        <v>0</v>
      </c>
      <c r="K339" s="38">
        <f t="shared" si="87"/>
        <v>0</v>
      </c>
      <c r="L339" s="38">
        <f t="shared" si="87"/>
        <v>0</v>
      </c>
      <c r="M339" s="128"/>
      <c r="N339" s="236"/>
      <c r="O339" s="53"/>
    </row>
    <row r="340" spans="1:15" ht="45" hidden="1" x14ac:dyDescent="0.25">
      <c r="A340" s="62"/>
      <c r="B340" s="65" t="s">
        <v>132</v>
      </c>
      <c r="C340" s="36">
        <f>C341</f>
        <v>0</v>
      </c>
      <c r="D340" s="36">
        <f t="shared" ref="D340:L340" si="88">D341</f>
        <v>0</v>
      </c>
      <c r="E340" s="36">
        <f t="shared" si="88"/>
        <v>0</v>
      </c>
      <c r="F340" s="36">
        <f t="shared" si="88"/>
        <v>0</v>
      </c>
      <c r="G340" s="84">
        <f t="shared" si="88"/>
        <v>0</v>
      </c>
      <c r="H340" s="84">
        <f t="shared" si="88"/>
        <v>0</v>
      </c>
      <c r="I340" s="84">
        <f t="shared" si="88"/>
        <v>0</v>
      </c>
      <c r="J340" s="36">
        <f t="shared" si="88"/>
        <v>0</v>
      </c>
      <c r="K340" s="36">
        <f t="shared" si="88"/>
        <v>0</v>
      </c>
      <c r="L340" s="36">
        <f t="shared" si="88"/>
        <v>0</v>
      </c>
      <c r="M340" s="126"/>
      <c r="N340" s="236"/>
      <c r="O340" s="53"/>
    </row>
    <row r="341" spans="1:15" ht="15.75" hidden="1" x14ac:dyDescent="0.25">
      <c r="A341" s="62"/>
      <c r="B341" s="57"/>
      <c r="C341" s="15"/>
      <c r="D341" s="15"/>
      <c r="E341" s="52"/>
      <c r="F341" s="52"/>
      <c r="G341" s="101"/>
      <c r="H341" s="89"/>
      <c r="I341" s="89"/>
      <c r="J341" s="52"/>
      <c r="K341" s="52"/>
      <c r="L341" s="52"/>
      <c r="M341" s="132"/>
      <c r="N341" s="183"/>
      <c r="O341" s="53"/>
    </row>
    <row r="342" spans="1:15" ht="60" hidden="1" x14ac:dyDescent="0.25">
      <c r="A342" s="62"/>
      <c r="B342" s="65" t="s">
        <v>135</v>
      </c>
      <c r="C342" s="15">
        <f>C343</f>
        <v>0</v>
      </c>
      <c r="D342" s="15">
        <f t="shared" ref="D342:L342" si="89">D343</f>
        <v>0</v>
      </c>
      <c r="E342" s="15">
        <f t="shared" si="89"/>
        <v>0</v>
      </c>
      <c r="F342" s="15">
        <f t="shared" si="89"/>
        <v>0</v>
      </c>
      <c r="G342" s="88">
        <f t="shared" si="89"/>
        <v>0</v>
      </c>
      <c r="H342" s="88">
        <f t="shared" si="89"/>
        <v>0</v>
      </c>
      <c r="I342" s="88">
        <f t="shared" si="89"/>
        <v>0</v>
      </c>
      <c r="J342" s="15">
        <f t="shared" si="89"/>
        <v>0</v>
      </c>
      <c r="K342" s="15">
        <f t="shared" si="89"/>
        <v>0</v>
      </c>
      <c r="L342" s="15">
        <f t="shared" si="89"/>
        <v>0</v>
      </c>
      <c r="M342" s="235"/>
      <c r="N342" s="56"/>
      <c r="O342" s="53"/>
    </row>
    <row r="343" spans="1:15" ht="15.75" hidden="1" x14ac:dyDescent="0.25">
      <c r="A343" s="62"/>
      <c r="B343" s="57"/>
      <c r="C343" s="1"/>
      <c r="D343" s="1"/>
      <c r="E343" s="1"/>
      <c r="F343" s="1"/>
      <c r="G343" s="81"/>
      <c r="H343" s="81"/>
      <c r="I343" s="81"/>
      <c r="J343" s="1"/>
      <c r="K343" s="1"/>
      <c r="L343" s="1"/>
      <c r="M343" s="235"/>
      <c r="N343" s="160"/>
      <c r="O343" s="53"/>
    </row>
    <row r="344" spans="1:15" ht="71.25" hidden="1" x14ac:dyDescent="0.25">
      <c r="A344" s="62" t="s">
        <v>259</v>
      </c>
      <c r="B344" s="155" t="s">
        <v>257</v>
      </c>
      <c r="C344" s="14">
        <f t="shared" ref="C344:D344" si="90">C345</f>
        <v>0</v>
      </c>
      <c r="D344" s="14">
        <f t="shared" si="90"/>
        <v>0</v>
      </c>
      <c r="E344" s="14">
        <f>E345</f>
        <v>81000</v>
      </c>
      <c r="F344" s="14">
        <f t="shared" ref="F344:L344" si="91">F345</f>
        <v>0</v>
      </c>
      <c r="G344" s="87">
        <f t="shared" si="91"/>
        <v>81000</v>
      </c>
      <c r="H344" s="87">
        <f t="shared" si="91"/>
        <v>0</v>
      </c>
      <c r="I344" s="87">
        <f t="shared" si="91"/>
        <v>0</v>
      </c>
      <c r="J344" s="14">
        <f t="shared" si="91"/>
        <v>0</v>
      </c>
      <c r="K344" s="14">
        <f t="shared" si="91"/>
        <v>0</v>
      </c>
      <c r="L344" s="14">
        <f t="shared" si="91"/>
        <v>0</v>
      </c>
      <c r="M344" s="235"/>
      <c r="N344" s="236"/>
      <c r="O344" s="53"/>
    </row>
    <row r="345" spans="1:15" ht="45" hidden="1" x14ac:dyDescent="0.25">
      <c r="A345" s="62"/>
      <c r="B345" s="116" t="s">
        <v>258</v>
      </c>
      <c r="C345" s="15">
        <f t="shared" ref="C345:L345" si="92">SUM(C346:C347)</f>
        <v>0</v>
      </c>
      <c r="D345" s="15">
        <f t="shared" si="92"/>
        <v>0</v>
      </c>
      <c r="E345" s="15">
        <f t="shared" si="92"/>
        <v>81000</v>
      </c>
      <c r="F345" s="15">
        <f t="shared" si="92"/>
        <v>0</v>
      </c>
      <c r="G345" s="88">
        <f t="shared" si="92"/>
        <v>81000</v>
      </c>
      <c r="H345" s="88">
        <f t="shared" si="92"/>
        <v>0</v>
      </c>
      <c r="I345" s="88">
        <f t="shared" si="92"/>
        <v>0</v>
      </c>
      <c r="J345" s="15">
        <f t="shared" si="92"/>
        <v>0</v>
      </c>
      <c r="K345" s="15">
        <f t="shared" si="92"/>
        <v>0</v>
      </c>
      <c r="L345" s="15">
        <f t="shared" si="92"/>
        <v>0</v>
      </c>
      <c r="M345" s="235"/>
      <c r="N345" s="236"/>
      <c r="O345" s="53"/>
    </row>
    <row r="346" spans="1:15" ht="47.25" hidden="1" x14ac:dyDescent="0.25">
      <c r="A346" s="62"/>
      <c r="B346" s="116"/>
      <c r="C346" s="52"/>
      <c r="D346" s="52"/>
      <c r="E346" s="52">
        <v>81000</v>
      </c>
      <c r="F346" s="52"/>
      <c r="G346" s="83">
        <v>81000</v>
      </c>
      <c r="H346" s="89"/>
      <c r="I346" s="89"/>
      <c r="J346" s="52"/>
      <c r="K346" s="52"/>
      <c r="L346" s="52"/>
      <c r="M346" s="235" t="s">
        <v>663</v>
      </c>
      <c r="N346" s="235" t="s">
        <v>644</v>
      </c>
      <c r="O346" s="53"/>
    </row>
    <row r="347" spans="1:15" ht="15.75" hidden="1" x14ac:dyDescent="0.25">
      <c r="A347" s="62"/>
      <c r="B347" s="59"/>
      <c r="C347" s="52"/>
      <c r="D347" s="52"/>
      <c r="E347" s="52"/>
      <c r="F347" s="52"/>
      <c r="G347" s="83"/>
      <c r="H347" s="89"/>
      <c r="I347" s="89"/>
      <c r="J347" s="52"/>
      <c r="K347" s="52"/>
      <c r="L347" s="52"/>
      <c r="M347" s="235"/>
      <c r="N347" s="235"/>
      <c r="O347" s="53"/>
    </row>
    <row r="348" spans="1:15" ht="85.5" hidden="1" x14ac:dyDescent="0.25">
      <c r="A348" s="62" t="s">
        <v>167</v>
      </c>
      <c r="B348" s="155" t="s">
        <v>14</v>
      </c>
      <c r="C348" s="35">
        <f t="shared" ref="C348:L348" si="93">C349+C356+C365</f>
        <v>6049800</v>
      </c>
      <c r="D348" s="35">
        <f t="shared" si="93"/>
        <v>0</v>
      </c>
      <c r="E348" s="35">
        <f t="shared" si="93"/>
        <v>444430</v>
      </c>
      <c r="F348" s="35">
        <f t="shared" si="93"/>
        <v>0</v>
      </c>
      <c r="G348" s="102">
        <f t="shared" si="93"/>
        <v>444430</v>
      </c>
      <c r="H348" s="102">
        <f t="shared" si="93"/>
        <v>0</v>
      </c>
      <c r="I348" s="102">
        <f t="shared" si="93"/>
        <v>1124000</v>
      </c>
      <c r="J348" s="35">
        <f t="shared" si="93"/>
        <v>1124000</v>
      </c>
      <c r="K348" s="35">
        <f t="shared" si="93"/>
        <v>1124000</v>
      </c>
      <c r="L348" s="35">
        <f t="shared" si="93"/>
        <v>1124000</v>
      </c>
      <c r="M348" s="125"/>
      <c r="N348" s="160"/>
      <c r="O348" s="53"/>
    </row>
    <row r="349" spans="1:15" ht="85.5" hidden="1" x14ac:dyDescent="0.25">
      <c r="A349" s="62" t="s">
        <v>168</v>
      </c>
      <c r="B349" s="155" t="s">
        <v>15</v>
      </c>
      <c r="C349" s="35">
        <f t="shared" ref="C349:L349" si="94">C350+C352</f>
        <v>0</v>
      </c>
      <c r="D349" s="35">
        <f t="shared" si="94"/>
        <v>0</v>
      </c>
      <c r="E349" s="35">
        <f t="shared" si="94"/>
        <v>0</v>
      </c>
      <c r="F349" s="35">
        <f t="shared" si="94"/>
        <v>0</v>
      </c>
      <c r="G349" s="102">
        <f t="shared" si="94"/>
        <v>0</v>
      </c>
      <c r="H349" s="102">
        <f t="shared" si="94"/>
        <v>0</v>
      </c>
      <c r="I349" s="102">
        <f t="shared" si="94"/>
        <v>0</v>
      </c>
      <c r="J349" s="35">
        <f t="shared" si="94"/>
        <v>0</v>
      </c>
      <c r="K349" s="35">
        <f t="shared" si="94"/>
        <v>0</v>
      </c>
      <c r="L349" s="35">
        <f t="shared" si="94"/>
        <v>0</v>
      </c>
      <c r="M349" s="125"/>
      <c r="N349" s="160"/>
      <c r="O349" s="53"/>
    </row>
    <row r="350" spans="1:15" ht="45" hidden="1" x14ac:dyDescent="0.25">
      <c r="A350" s="62"/>
      <c r="B350" s="205" t="s">
        <v>124</v>
      </c>
      <c r="C350" s="51">
        <f t="shared" ref="C350:L350" si="95">C351</f>
        <v>0</v>
      </c>
      <c r="D350" s="51">
        <f t="shared" si="95"/>
        <v>0</v>
      </c>
      <c r="E350" s="51">
        <f t="shared" si="95"/>
        <v>0</v>
      </c>
      <c r="F350" s="51">
        <f t="shared" si="95"/>
        <v>0</v>
      </c>
      <c r="G350" s="103">
        <f t="shared" si="95"/>
        <v>0</v>
      </c>
      <c r="H350" s="103">
        <f t="shared" si="95"/>
        <v>0</v>
      </c>
      <c r="I350" s="103">
        <f t="shared" si="95"/>
        <v>0</v>
      </c>
      <c r="J350" s="51">
        <f t="shared" si="95"/>
        <v>0</v>
      </c>
      <c r="K350" s="51">
        <f t="shared" si="95"/>
        <v>0</v>
      </c>
      <c r="L350" s="51">
        <f t="shared" si="95"/>
        <v>0</v>
      </c>
      <c r="M350" s="127"/>
      <c r="N350" s="160"/>
      <c r="O350" s="53"/>
    </row>
    <row r="351" spans="1:15" ht="15.75" hidden="1" x14ac:dyDescent="0.25">
      <c r="A351" s="62"/>
      <c r="B351" s="70"/>
      <c r="C351" s="36"/>
      <c r="D351" s="36"/>
      <c r="E351" s="52"/>
      <c r="F351" s="52"/>
      <c r="G351" s="89"/>
      <c r="H351" s="89"/>
      <c r="I351" s="84"/>
      <c r="J351" s="36"/>
      <c r="K351" s="36"/>
      <c r="L351" s="36"/>
      <c r="M351" s="126"/>
      <c r="N351" s="126"/>
      <c r="O351" s="53"/>
    </row>
    <row r="352" spans="1:15" ht="45" hidden="1" x14ac:dyDescent="0.25">
      <c r="A352" s="62"/>
      <c r="B352" s="205" t="s">
        <v>124</v>
      </c>
      <c r="C352" s="36">
        <f t="shared" ref="C352:L352" si="96">C353+C354+C355</f>
        <v>0</v>
      </c>
      <c r="D352" s="36">
        <f t="shared" si="96"/>
        <v>0</v>
      </c>
      <c r="E352" s="36">
        <f t="shared" si="96"/>
        <v>0</v>
      </c>
      <c r="F352" s="36">
        <f t="shared" si="96"/>
        <v>0</v>
      </c>
      <c r="G352" s="84">
        <f t="shared" si="96"/>
        <v>0</v>
      </c>
      <c r="H352" s="84">
        <f t="shared" si="96"/>
        <v>0</v>
      </c>
      <c r="I352" s="84">
        <f t="shared" si="96"/>
        <v>0</v>
      </c>
      <c r="J352" s="36">
        <f t="shared" si="96"/>
        <v>0</v>
      </c>
      <c r="K352" s="36">
        <f t="shared" si="96"/>
        <v>0</v>
      </c>
      <c r="L352" s="36">
        <f t="shared" si="96"/>
        <v>0</v>
      </c>
      <c r="M352" s="126"/>
      <c r="N352" s="160"/>
      <c r="O352" s="53"/>
    </row>
    <row r="353" spans="1:15" ht="15.75" hidden="1" x14ac:dyDescent="0.25">
      <c r="A353" s="62"/>
      <c r="B353" s="70"/>
      <c r="C353" s="36"/>
      <c r="D353" s="36"/>
      <c r="E353" s="52"/>
      <c r="F353" s="52"/>
      <c r="G353" s="89"/>
      <c r="H353" s="89"/>
      <c r="I353" s="84"/>
      <c r="J353" s="36"/>
      <c r="K353" s="36"/>
      <c r="L353" s="36"/>
      <c r="M353" s="126"/>
      <c r="N353" s="56"/>
      <c r="O353" s="53"/>
    </row>
    <row r="354" spans="1:15" ht="15.75" hidden="1" x14ac:dyDescent="0.25">
      <c r="A354" s="62"/>
      <c r="B354" s="70"/>
      <c r="C354" s="41"/>
      <c r="D354" s="41"/>
      <c r="E354" s="52"/>
      <c r="F354" s="52"/>
      <c r="G354" s="89"/>
      <c r="H354" s="89"/>
      <c r="I354" s="89"/>
      <c r="J354" s="52"/>
      <c r="K354" s="52"/>
      <c r="L354" s="52"/>
      <c r="M354" s="235"/>
      <c r="N354" s="160"/>
      <c r="O354" s="53"/>
    </row>
    <row r="355" spans="1:15" ht="15.75" hidden="1" x14ac:dyDescent="0.25">
      <c r="A355" s="62"/>
      <c r="B355" s="57"/>
      <c r="C355" s="52"/>
      <c r="D355" s="52"/>
      <c r="E355" s="52"/>
      <c r="F355" s="52"/>
      <c r="G355" s="89"/>
      <c r="H355" s="89"/>
      <c r="I355" s="89"/>
      <c r="J355" s="52"/>
      <c r="K355" s="52"/>
      <c r="L355" s="52"/>
      <c r="M355" s="235"/>
      <c r="N355" s="160"/>
      <c r="O355" s="53"/>
    </row>
    <row r="356" spans="1:15" ht="85.5" hidden="1" x14ac:dyDescent="0.25">
      <c r="A356" s="62" t="s">
        <v>217</v>
      </c>
      <c r="B356" s="155" t="s">
        <v>115</v>
      </c>
      <c r="C356" s="35">
        <f>C357</f>
        <v>6049800</v>
      </c>
      <c r="D356" s="35">
        <f t="shared" ref="D356:L356" si="97">D357</f>
        <v>0</v>
      </c>
      <c r="E356" s="35">
        <f t="shared" si="97"/>
        <v>73198</v>
      </c>
      <c r="F356" s="35">
        <f t="shared" si="97"/>
        <v>0</v>
      </c>
      <c r="G356" s="102">
        <f t="shared" si="97"/>
        <v>73198</v>
      </c>
      <c r="H356" s="102">
        <f t="shared" si="97"/>
        <v>0</v>
      </c>
      <c r="I356" s="102">
        <f t="shared" si="97"/>
        <v>1124000</v>
      </c>
      <c r="J356" s="35">
        <f t="shared" si="97"/>
        <v>1124000</v>
      </c>
      <c r="K356" s="35">
        <f t="shared" si="97"/>
        <v>1124000</v>
      </c>
      <c r="L356" s="35">
        <f t="shared" si="97"/>
        <v>1124000</v>
      </c>
      <c r="M356" s="125"/>
      <c r="N356" s="162"/>
      <c r="O356" s="53"/>
    </row>
    <row r="357" spans="1:15" ht="45" hidden="1" x14ac:dyDescent="0.25">
      <c r="A357" s="62"/>
      <c r="B357" s="205" t="s">
        <v>124</v>
      </c>
      <c r="C357" s="36">
        <f>SUM(C358:C362)</f>
        <v>6049800</v>
      </c>
      <c r="D357" s="36">
        <f t="shared" ref="D357:L357" si="98">SUM(D358:D362)</f>
        <v>0</v>
      </c>
      <c r="E357" s="36">
        <f t="shared" si="98"/>
        <v>73198</v>
      </c>
      <c r="F357" s="36">
        <f t="shared" si="98"/>
        <v>0</v>
      </c>
      <c r="G357" s="36">
        <f t="shared" si="98"/>
        <v>73198</v>
      </c>
      <c r="H357" s="36">
        <f t="shared" si="98"/>
        <v>0</v>
      </c>
      <c r="I357" s="36">
        <f t="shared" si="98"/>
        <v>1124000</v>
      </c>
      <c r="J357" s="36">
        <f t="shared" si="98"/>
        <v>1124000</v>
      </c>
      <c r="K357" s="36">
        <f t="shared" si="98"/>
        <v>1124000</v>
      </c>
      <c r="L357" s="36">
        <f t="shared" si="98"/>
        <v>1124000</v>
      </c>
      <c r="M357" s="126"/>
      <c r="N357" s="162"/>
      <c r="O357" s="53"/>
    </row>
    <row r="358" spans="1:15" ht="78.75" hidden="1" x14ac:dyDescent="0.25">
      <c r="A358" s="62"/>
      <c r="B358" s="57" t="s">
        <v>316</v>
      </c>
      <c r="C358" s="36"/>
      <c r="D358" s="36"/>
      <c r="E358" s="36"/>
      <c r="F358" s="36"/>
      <c r="G358" s="83"/>
      <c r="H358" s="36"/>
      <c r="I358" s="83"/>
      <c r="J358" s="37">
        <v>1124000</v>
      </c>
      <c r="K358" s="37"/>
      <c r="L358" s="37">
        <v>1124000</v>
      </c>
      <c r="M358" s="56" t="s">
        <v>317</v>
      </c>
      <c r="N358" s="56" t="s">
        <v>320</v>
      </c>
      <c r="O358" s="53"/>
    </row>
    <row r="359" spans="1:15" ht="78.75" hidden="1" x14ac:dyDescent="0.25">
      <c r="A359" s="211"/>
      <c r="B359" s="57" t="s">
        <v>318</v>
      </c>
      <c r="C359" s="37"/>
      <c r="D359" s="37"/>
      <c r="E359" s="37"/>
      <c r="F359" s="37"/>
      <c r="G359" s="83"/>
      <c r="H359" s="37"/>
      <c r="I359" s="83">
        <v>1124000</v>
      </c>
      <c r="J359" s="37"/>
      <c r="K359" s="37">
        <v>1124000</v>
      </c>
      <c r="L359" s="37"/>
      <c r="M359" s="56" t="s">
        <v>319</v>
      </c>
      <c r="N359" s="56" t="s">
        <v>320</v>
      </c>
      <c r="O359" s="53"/>
    </row>
    <row r="360" spans="1:15" ht="75" hidden="1" x14ac:dyDescent="0.25">
      <c r="A360" s="62"/>
      <c r="B360" s="115" t="s">
        <v>318</v>
      </c>
      <c r="C360" s="83"/>
      <c r="D360" s="83"/>
      <c r="E360" s="83">
        <v>73198</v>
      </c>
      <c r="F360" s="83"/>
      <c r="G360" s="83">
        <v>73198</v>
      </c>
      <c r="H360" s="83"/>
      <c r="I360" s="83"/>
      <c r="J360" s="83"/>
      <c r="K360" s="83"/>
      <c r="L360" s="83"/>
      <c r="M360" s="80" t="s">
        <v>321</v>
      </c>
      <c r="N360" s="56" t="s">
        <v>320</v>
      </c>
      <c r="O360" s="53"/>
    </row>
    <row r="361" spans="1:15" ht="75" hidden="1" x14ac:dyDescent="0.25">
      <c r="A361" s="62"/>
      <c r="B361" s="115" t="s">
        <v>318</v>
      </c>
      <c r="C361" s="83">
        <v>6049800</v>
      </c>
      <c r="D361" s="83"/>
      <c r="E361" s="83"/>
      <c r="F361" s="83"/>
      <c r="G361" s="83"/>
      <c r="H361" s="83"/>
      <c r="I361" s="83"/>
      <c r="J361" s="83"/>
      <c r="K361" s="83"/>
      <c r="L361" s="83"/>
      <c r="M361" s="240" t="s">
        <v>322</v>
      </c>
      <c r="N361" s="56" t="s">
        <v>320</v>
      </c>
      <c r="O361" s="53"/>
    </row>
    <row r="362" spans="1:15" ht="57" hidden="1" customHeight="1" x14ac:dyDescent="0.25">
      <c r="A362" s="62"/>
      <c r="B362" s="115" t="s">
        <v>323</v>
      </c>
      <c r="C362" s="83"/>
      <c r="D362" s="83"/>
      <c r="E362" s="83"/>
      <c r="F362" s="83"/>
      <c r="G362" s="83"/>
      <c r="H362" s="83"/>
      <c r="I362" s="83"/>
      <c r="J362" s="83"/>
      <c r="K362" s="83"/>
      <c r="L362" s="83"/>
      <c r="M362" s="240" t="s">
        <v>324</v>
      </c>
      <c r="N362" s="56" t="s">
        <v>320</v>
      </c>
      <c r="O362" s="53"/>
    </row>
    <row r="363" spans="1:15" ht="15.75" hidden="1" x14ac:dyDescent="0.25">
      <c r="A363" s="62"/>
      <c r="B363" s="115"/>
      <c r="C363" s="83"/>
      <c r="D363" s="83"/>
      <c r="E363" s="83"/>
      <c r="F363" s="83"/>
      <c r="G363" s="83"/>
      <c r="H363" s="83"/>
      <c r="I363" s="83"/>
      <c r="J363" s="83"/>
      <c r="K363" s="83"/>
      <c r="L363" s="83"/>
      <c r="M363" s="80"/>
      <c r="N363" s="56"/>
      <c r="O363" s="53"/>
    </row>
    <row r="364" spans="1:15" ht="15.75" hidden="1" x14ac:dyDescent="0.25">
      <c r="A364" s="62"/>
      <c r="B364" s="115"/>
      <c r="C364" s="83"/>
      <c r="D364" s="83"/>
      <c r="E364" s="83"/>
      <c r="F364" s="83"/>
      <c r="G364" s="83"/>
      <c r="H364" s="83"/>
      <c r="I364" s="83"/>
      <c r="J364" s="83"/>
      <c r="K364" s="83"/>
      <c r="L364" s="83"/>
      <c r="M364" s="80"/>
      <c r="N364" s="56"/>
      <c r="O364" s="53"/>
    </row>
    <row r="365" spans="1:15" ht="71.25" hidden="1" x14ac:dyDescent="0.25">
      <c r="A365" s="62" t="s">
        <v>169</v>
      </c>
      <c r="B365" s="63" t="s">
        <v>16</v>
      </c>
      <c r="C365" s="38">
        <f t="shared" ref="C365:L365" si="99">C366</f>
        <v>0</v>
      </c>
      <c r="D365" s="38">
        <f t="shared" si="99"/>
        <v>0</v>
      </c>
      <c r="E365" s="38">
        <f>E366</f>
        <v>371232</v>
      </c>
      <c r="F365" s="38">
        <f t="shared" si="99"/>
        <v>0</v>
      </c>
      <c r="G365" s="104">
        <f t="shared" si="99"/>
        <v>371232</v>
      </c>
      <c r="H365" s="104">
        <f t="shared" si="99"/>
        <v>0</v>
      </c>
      <c r="I365" s="104">
        <f t="shared" si="99"/>
        <v>0</v>
      </c>
      <c r="J365" s="38">
        <f t="shared" si="99"/>
        <v>0</v>
      </c>
      <c r="K365" s="38">
        <f t="shared" si="99"/>
        <v>0</v>
      </c>
      <c r="L365" s="38">
        <f t="shared" si="99"/>
        <v>0</v>
      </c>
      <c r="M365" s="128"/>
      <c r="N365" s="160"/>
      <c r="O365" s="53"/>
    </row>
    <row r="366" spans="1:15" ht="45" hidden="1" x14ac:dyDescent="0.25">
      <c r="A366" s="62"/>
      <c r="B366" s="205" t="s">
        <v>124</v>
      </c>
      <c r="C366" s="36">
        <f>SUM(C367:C369)</f>
        <v>0</v>
      </c>
      <c r="D366" s="36">
        <f t="shared" ref="D366:L366" si="100">SUM(D367:D369)</f>
        <v>0</v>
      </c>
      <c r="E366" s="36">
        <f>SUM(E367:E369)</f>
        <v>371232</v>
      </c>
      <c r="F366" s="36">
        <f t="shared" si="100"/>
        <v>0</v>
      </c>
      <c r="G366" s="36">
        <f t="shared" si="100"/>
        <v>371232</v>
      </c>
      <c r="H366" s="36">
        <f t="shared" si="100"/>
        <v>0</v>
      </c>
      <c r="I366" s="84">
        <f t="shared" si="100"/>
        <v>0</v>
      </c>
      <c r="J366" s="36">
        <f t="shared" si="100"/>
        <v>0</v>
      </c>
      <c r="K366" s="36">
        <f t="shared" si="100"/>
        <v>0</v>
      </c>
      <c r="L366" s="36">
        <f t="shared" si="100"/>
        <v>0</v>
      </c>
      <c r="M366" s="126"/>
      <c r="N366" s="160"/>
      <c r="O366" s="53"/>
    </row>
    <row r="367" spans="1:15" ht="78.75" hidden="1" x14ac:dyDescent="0.25">
      <c r="A367" s="62"/>
      <c r="B367" s="57" t="s">
        <v>325</v>
      </c>
      <c r="C367" s="37"/>
      <c r="D367" s="37"/>
      <c r="E367" s="52">
        <v>5830</v>
      </c>
      <c r="F367" s="52"/>
      <c r="G367" s="89">
        <v>5830</v>
      </c>
      <c r="H367" s="52"/>
      <c r="I367" s="89"/>
      <c r="J367" s="52"/>
      <c r="K367" s="52"/>
      <c r="L367" s="52"/>
      <c r="M367" s="56" t="s">
        <v>326</v>
      </c>
      <c r="N367" s="56" t="s">
        <v>320</v>
      </c>
      <c r="O367" s="53"/>
    </row>
    <row r="368" spans="1:15" ht="135" hidden="1" x14ac:dyDescent="0.25">
      <c r="A368" s="62"/>
      <c r="B368" s="57" t="s">
        <v>327</v>
      </c>
      <c r="C368" s="37"/>
      <c r="D368" s="37"/>
      <c r="E368" s="52">
        <v>152900</v>
      </c>
      <c r="F368" s="52"/>
      <c r="G368" s="89">
        <v>152900</v>
      </c>
      <c r="H368" s="52"/>
      <c r="I368" s="89"/>
      <c r="J368" s="52"/>
      <c r="K368" s="52"/>
      <c r="L368" s="52"/>
      <c r="M368" s="56" t="s">
        <v>321</v>
      </c>
      <c r="N368" s="56" t="s">
        <v>320</v>
      </c>
      <c r="O368" s="53"/>
    </row>
    <row r="369" spans="1:15" ht="75" hidden="1" x14ac:dyDescent="0.25">
      <c r="A369" s="62"/>
      <c r="B369" s="57" t="s">
        <v>318</v>
      </c>
      <c r="C369" s="37"/>
      <c r="D369" s="37"/>
      <c r="E369" s="52">
        <v>212502</v>
      </c>
      <c r="F369" s="52"/>
      <c r="G369" s="89">
        <v>212502</v>
      </c>
      <c r="H369" s="52"/>
      <c r="I369" s="89"/>
      <c r="J369" s="52"/>
      <c r="K369" s="52"/>
      <c r="L369" s="52"/>
      <c r="M369" s="56" t="s">
        <v>321</v>
      </c>
      <c r="N369" s="56" t="s">
        <v>320</v>
      </c>
      <c r="O369" s="53"/>
    </row>
    <row r="370" spans="1:15" ht="15.75" hidden="1" x14ac:dyDescent="0.25">
      <c r="A370" s="62"/>
      <c r="B370" s="57"/>
      <c r="C370" s="37"/>
      <c r="D370" s="37"/>
      <c r="E370" s="52"/>
      <c r="F370" s="52"/>
      <c r="G370" s="89"/>
      <c r="H370" s="52"/>
      <c r="I370" s="89"/>
      <c r="J370" s="52"/>
      <c r="K370" s="52"/>
      <c r="L370" s="52"/>
      <c r="M370" s="56"/>
      <c r="N370" s="236"/>
      <c r="O370" s="53"/>
    </row>
    <row r="371" spans="1:15" ht="15.75" hidden="1" x14ac:dyDescent="0.25">
      <c r="A371" s="62"/>
      <c r="B371" s="57"/>
      <c r="C371" s="37"/>
      <c r="D371" s="37"/>
      <c r="E371" s="52"/>
      <c r="F371" s="52"/>
      <c r="G371" s="89"/>
      <c r="H371" s="52"/>
      <c r="I371" s="89"/>
      <c r="J371" s="52"/>
      <c r="K371" s="52"/>
      <c r="L371" s="52"/>
      <c r="M371" s="56"/>
      <c r="N371" s="236"/>
      <c r="O371" s="53"/>
    </row>
    <row r="372" spans="1:15" ht="15.75" hidden="1" x14ac:dyDescent="0.25">
      <c r="A372" s="62"/>
      <c r="B372" s="57"/>
      <c r="C372" s="37"/>
      <c r="D372" s="37"/>
      <c r="E372" s="52"/>
      <c r="F372" s="52"/>
      <c r="G372" s="89"/>
      <c r="H372" s="52"/>
      <c r="I372" s="89"/>
      <c r="J372" s="52"/>
      <c r="K372" s="52"/>
      <c r="L372" s="52"/>
      <c r="M372" s="56"/>
      <c r="N372" s="236"/>
      <c r="O372" s="53"/>
    </row>
    <row r="373" spans="1:15" ht="15.75" hidden="1" x14ac:dyDescent="0.25">
      <c r="A373" s="62"/>
      <c r="B373" s="57"/>
      <c r="C373" s="37"/>
      <c r="D373" s="37"/>
      <c r="E373" s="52"/>
      <c r="F373" s="52"/>
      <c r="G373" s="89"/>
      <c r="H373" s="52"/>
      <c r="I373" s="89"/>
      <c r="J373" s="52"/>
      <c r="K373" s="52"/>
      <c r="L373" s="52"/>
      <c r="M373" s="56"/>
      <c r="N373" s="236"/>
      <c r="O373" s="53"/>
    </row>
    <row r="374" spans="1:15" ht="15.75" hidden="1" x14ac:dyDescent="0.25">
      <c r="A374" s="62"/>
      <c r="B374" s="57"/>
      <c r="C374" s="37"/>
      <c r="D374" s="37"/>
      <c r="E374" s="52"/>
      <c r="F374" s="52"/>
      <c r="G374" s="89"/>
      <c r="H374" s="52"/>
      <c r="I374" s="89"/>
      <c r="J374" s="52"/>
      <c r="K374" s="52"/>
      <c r="L374" s="52"/>
      <c r="M374" s="56"/>
      <c r="N374" s="236"/>
      <c r="O374" s="53"/>
    </row>
    <row r="375" spans="1:15" ht="85.5" hidden="1" x14ac:dyDescent="0.25">
      <c r="A375" s="62" t="s">
        <v>72</v>
      </c>
      <c r="B375" s="155" t="s">
        <v>68</v>
      </c>
      <c r="C375" s="14">
        <f>C376</f>
        <v>0</v>
      </c>
      <c r="D375" s="14">
        <f t="shared" ref="D375:L376" si="101">D376</f>
        <v>0</v>
      </c>
      <c r="E375" s="14">
        <f t="shared" si="101"/>
        <v>0</v>
      </c>
      <c r="F375" s="14">
        <f t="shared" si="101"/>
        <v>35800000</v>
      </c>
      <c r="G375" s="87">
        <f t="shared" si="101"/>
        <v>0</v>
      </c>
      <c r="H375" s="87">
        <f t="shared" si="101"/>
        <v>35800000</v>
      </c>
      <c r="I375" s="87">
        <f t="shared" si="101"/>
        <v>0</v>
      </c>
      <c r="J375" s="14">
        <f t="shared" si="101"/>
        <v>0</v>
      </c>
      <c r="K375" s="14">
        <f t="shared" si="101"/>
        <v>0</v>
      </c>
      <c r="L375" s="14">
        <f t="shared" si="101"/>
        <v>0</v>
      </c>
      <c r="M375" s="132"/>
      <c r="N375" s="56"/>
      <c r="O375" s="53"/>
    </row>
    <row r="376" spans="1:15" ht="85.5" hidden="1" x14ac:dyDescent="0.25">
      <c r="A376" s="62" t="s">
        <v>123</v>
      </c>
      <c r="B376" s="63" t="s">
        <v>69</v>
      </c>
      <c r="C376" s="14">
        <f>C377</f>
        <v>0</v>
      </c>
      <c r="D376" s="14">
        <f t="shared" si="101"/>
        <v>0</v>
      </c>
      <c r="E376" s="14">
        <f t="shared" si="101"/>
        <v>0</v>
      </c>
      <c r="F376" s="14">
        <f t="shared" si="101"/>
        <v>35800000</v>
      </c>
      <c r="G376" s="87">
        <f t="shared" si="101"/>
        <v>0</v>
      </c>
      <c r="H376" s="87">
        <f t="shared" si="101"/>
        <v>35800000</v>
      </c>
      <c r="I376" s="87">
        <f t="shared" si="101"/>
        <v>0</v>
      </c>
      <c r="J376" s="14">
        <f t="shared" si="101"/>
        <v>0</v>
      </c>
      <c r="K376" s="14">
        <f t="shared" si="101"/>
        <v>0</v>
      </c>
      <c r="L376" s="14">
        <f t="shared" si="101"/>
        <v>0</v>
      </c>
      <c r="M376" s="132"/>
      <c r="N376" s="236"/>
      <c r="O376" s="53"/>
    </row>
    <row r="377" spans="1:15" ht="45" hidden="1" x14ac:dyDescent="0.25">
      <c r="A377" s="214"/>
      <c r="B377" s="205" t="s">
        <v>124</v>
      </c>
      <c r="C377" s="15">
        <f>C378+C379</f>
        <v>0</v>
      </c>
      <c r="D377" s="15">
        <f t="shared" ref="D377:L377" si="102">D378+D379</f>
        <v>0</v>
      </c>
      <c r="E377" s="15">
        <f t="shared" si="102"/>
        <v>0</v>
      </c>
      <c r="F377" s="15">
        <f t="shared" si="102"/>
        <v>35800000</v>
      </c>
      <c r="G377" s="88">
        <f t="shared" si="102"/>
        <v>0</v>
      </c>
      <c r="H377" s="88">
        <f t="shared" si="102"/>
        <v>35800000</v>
      </c>
      <c r="I377" s="88">
        <f t="shared" si="102"/>
        <v>0</v>
      </c>
      <c r="J377" s="15">
        <f t="shared" si="102"/>
        <v>0</v>
      </c>
      <c r="K377" s="15">
        <f t="shared" si="102"/>
        <v>0</v>
      </c>
      <c r="L377" s="15">
        <f t="shared" si="102"/>
        <v>0</v>
      </c>
      <c r="M377" s="235"/>
      <c r="N377" s="236"/>
      <c r="O377" s="53"/>
    </row>
    <row r="378" spans="1:15" ht="47.25" hidden="1" x14ac:dyDescent="0.25">
      <c r="A378" s="214"/>
      <c r="B378" s="70" t="s">
        <v>316</v>
      </c>
      <c r="C378" s="52"/>
      <c r="D378" s="52"/>
      <c r="E378" s="52"/>
      <c r="F378" s="52">
        <v>6300000</v>
      </c>
      <c r="G378" s="89"/>
      <c r="H378" s="89">
        <v>6300000</v>
      </c>
      <c r="I378" s="89"/>
      <c r="J378" s="52"/>
      <c r="K378" s="52"/>
      <c r="L378" s="52"/>
      <c r="M378" s="235" t="s">
        <v>328</v>
      </c>
      <c r="N378" s="56" t="s">
        <v>320</v>
      </c>
      <c r="O378" s="53"/>
    </row>
    <row r="379" spans="1:15" ht="75" hidden="1" x14ac:dyDescent="0.25">
      <c r="A379" s="214"/>
      <c r="B379" s="57" t="s">
        <v>318</v>
      </c>
      <c r="C379" s="52"/>
      <c r="D379" s="52"/>
      <c r="E379" s="52"/>
      <c r="F379" s="52">
        <v>29500000</v>
      </c>
      <c r="G379" s="89"/>
      <c r="H379" s="89">
        <v>29500000</v>
      </c>
      <c r="I379" s="89"/>
      <c r="J379" s="52"/>
      <c r="K379" s="52"/>
      <c r="L379" s="52"/>
      <c r="M379" s="235" t="s">
        <v>329</v>
      </c>
      <c r="N379" s="56" t="s">
        <v>320</v>
      </c>
      <c r="O379" s="53"/>
    </row>
    <row r="380" spans="1:15" ht="71.25" hidden="1" x14ac:dyDescent="0.25">
      <c r="A380" s="62" t="s">
        <v>170</v>
      </c>
      <c r="B380" s="155" t="s">
        <v>70</v>
      </c>
      <c r="C380" s="14">
        <f>C381+C387+C390</f>
        <v>0</v>
      </c>
      <c r="D380" s="14">
        <f t="shared" ref="D380:L380" si="103">D381+D387+D390</f>
        <v>0</v>
      </c>
      <c r="E380" s="14">
        <f t="shared" si="103"/>
        <v>0</v>
      </c>
      <c r="F380" s="14">
        <f t="shared" si="103"/>
        <v>0</v>
      </c>
      <c r="G380" s="87">
        <f t="shared" si="103"/>
        <v>0</v>
      </c>
      <c r="H380" s="87">
        <f t="shared" si="103"/>
        <v>0</v>
      </c>
      <c r="I380" s="87">
        <f t="shared" si="103"/>
        <v>150000</v>
      </c>
      <c r="J380" s="14">
        <f t="shared" si="103"/>
        <v>150000</v>
      </c>
      <c r="K380" s="14">
        <f t="shared" si="103"/>
        <v>0</v>
      </c>
      <c r="L380" s="14">
        <f t="shared" si="103"/>
        <v>0</v>
      </c>
      <c r="M380" s="132"/>
      <c r="N380" s="178"/>
      <c r="O380" s="53"/>
    </row>
    <row r="381" spans="1:15" ht="71.25" hidden="1" x14ac:dyDescent="0.25">
      <c r="A381" s="62" t="s">
        <v>241</v>
      </c>
      <c r="B381" s="202" t="s">
        <v>35</v>
      </c>
      <c r="C381" s="14">
        <f>C382+C384</f>
        <v>0</v>
      </c>
      <c r="D381" s="14">
        <f t="shared" ref="D381:L381" si="104">D382+D384</f>
        <v>0</v>
      </c>
      <c r="E381" s="14">
        <f t="shared" si="104"/>
        <v>0</v>
      </c>
      <c r="F381" s="14">
        <f t="shared" si="104"/>
        <v>0</v>
      </c>
      <c r="G381" s="87">
        <f t="shared" si="104"/>
        <v>0</v>
      </c>
      <c r="H381" s="87">
        <f t="shared" si="104"/>
        <v>0</v>
      </c>
      <c r="I381" s="87">
        <f t="shared" si="104"/>
        <v>0</v>
      </c>
      <c r="J381" s="14">
        <f t="shared" si="104"/>
        <v>0</v>
      </c>
      <c r="K381" s="14">
        <f t="shared" si="104"/>
        <v>0</v>
      </c>
      <c r="L381" s="14">
        <f t="shared" si="104"/>
        <v>0</v>
      </c>
      <c r="M381" s="132"/>
      <c r="N381" s="236"/>
      <c r="O381" s="53"/>
    </row>
    <row r="382" spans="1:15" ht="15.75" hidden="1" x14ac:dyDescent="0.25">
      <c r="A382" s="215"/>
      <c r="B382" s="203" t="s">
        <v>33</v>
      </c>
      <c r="C382" s="15">
        <f>C383</f>
        <v>0</v>
      </c>
      <c r="D382" s="15">
        <f t="shared" ref="D382:L382" si="105">D383</f>
        <v>0</v>
      </c>
      <c r="E382" s="15">
        <f t="shared" si="105"/>
        <v>0</v>
      </c>
      <c r="F382" s="15">
        <f t="shared" si="105"/>
        <v>0</v>
      </c>
      <c r="G382" s="88">
        <f t="shared" si="105"/>
        <v>0</v>
      </c>
      <c r="H382" s="88">
        <f t="shared" si="105"/>
        <v>0</v>
      </c>
      <c r="I382" s="88">
        <f t="shared" si="105"/>
        <v>0</v>
      </c>
      <c r="J382" s="15">
        <f t="shared" si="105"/>
        <v>0</v>
      </c>
      <c r="K382" s="15">
        <f t="shared" si="105"/>
        <v>0</v>
      </c>
      <c r="L382" s="15">
        <f t="shared" si="105"/>
        <v>0</v>
      </c>
      <c r="M382" s="235"/>
      <c r="N382" s="236"/>
      <c r="O382" s="53"/>
    </row>
    <row r="383" spans="1:15" ht="15.75" hidden="1" x14ac:dyDescent="0.25">
      <c r="A383" s="215"/>
      <c r="B383" s="57"/>
      <c r="C383" s="52"/>
      <c r="D383" s="52"/>
      <c r="E383" s="52"/>
      <c r="F383" s="52"/>
      <c r="G383" s="89"/>
      <c r="H383" s="89"/>
      <c r="I383" s="89"/>
      <c r="J383" s="52"/>
      <c r="K383" s="52"/>
      <c r="L383" s="52"/>
      <c r="M383" s="235"/>
      <c r="N383" s="56"/>
      <c r="O383" s="53"/>
    </row>
    <row r="384" spans="1:15" ht="30" hidden="1" x14ac:dyDescent="0.25">
      <c r="A384" s="215"/>
      <c r="B384" s="203" t="s">
        <v>67</v>
      </c>
      <c r="C384" s="15">
        <f>C386+C385</f>
        <v>0</v>
      </c>
      <c r="D384" s="15">
        <f t="shared" ref="D384:L384" si="106">D386+D385</f>
        <v>0</v>
      </c>
      <c r="E384" s="15">
        <f t="shared" si="106"/>
        <v>0</v>
      </c>
      <c r="F384" s="15">
        <f t="shared" si="106"/>
        <v>0</v>
      </c>
      <c r="G384" s="88">
        <f t="shared" si="106"/>
        <v>0</v>
      </c>
      <c r="H384" s="88">
        <f t="shared" si="106"/>
        <v>0</v>
      </c>
      <c r="I384" s="88">
        <f t="shared" si="106"/>
        <v>0</v>
      </c>
      <c r="J384" s="15">
        <f t="shared" si="106"/>
        <v>0</v>
      </c>
      <c r="K384" s="15">
        <f t="shared" si="106"/>
        <v>0</v>
      </c>
      <c r="L384" s="15">
        <f t="shared" si="106"/>
        <v>0</v>
      </c>
      <c r="M384" s="235"/>
      <c r="N384" s="236"/>
      <c r="O384" s="53"/>
    </row>
    <row r="385" spans="1:15" ht="15.75" hidden="1" x14ac:dyDescent="0.25">
      <c r="A385" s="215"/>
      <c r="B385" s="203"/>
      <c r="C385" s="15"/>
      <c r="D385" s="15"/>
      <c r="E385" s="15"/>
      <c r="F385" s="15"/>
      <c r="G385" s="88"/>
      <c r="H385" s="88"/>
      <c r="I385" s="88"/>
      <c r="J385" s="15"/>
      <c r="K385" s="15"/>
      <c r="L385" s="15"/>
      <c r="M385" s="235"/>
      <c r="N385" s="235"/>
      <c r="O385" s="53"/>
    </row>
    <row r="386" spans="1:15" ht="15.75" hidden="1" x14ac:dyDescent="0.25">
      <c r="A386" s="215"/>
      <c r="B386" s="57"/>
      <c r="C386" s="52"/>
      <c r="D386" s="52"/>
      <c r="E386" s="52"/>
      <c r="F386" s="52"/>
      <c r="G386" s="89"/>
      <c r="H386" s="89"/>
      <c r="I386" s="89"/>
      <c r="J386" s="52"/>
      <c r="K386" s="52"/>
      <c r="L386" s="52"/>
      <c r="M386" s="235"/>
      <c r="N386" s="236"/>
      <c r="O386" s="53"/>
    </row>
    <row r="387" spans="1:15" ht="57" hidden="1" x14ac:dyDescent="0.25">
      <c r="A387" s="62" t="s">
        <v>94</v>
      </c>
      <c r="B387" s="63" t="s">
        <v>95</v>
      </c>
      <c r="C387" s="14">
        <f t="shared" ref="C387:L388" si="107">C388</f>
        <v>0</v>
      </c>
      <c r="D387" s="14">
        <f t="shared" si="107"/>
        <v>0</v>
      </c>
      <c r="E387" s="14">
        <f t="shared" si="107"/>
        <v>0</v>
      </c>
      <c r="F387" s="14">
        <f t="shared" si="107"/>
        <v>0</v>
      </c>
      <c r="G387" s="87">
        <f t="shared" si="107"/>
        <v>0</v>
      </c>
      <c r="H387" s="87">
        <f t="shared" si="107"/>
        <v>0</v>
      </c>
      <c r="I387" s="87">
        <f t="shared" si="107"/>
        <v>0</v>
      </c>
      <c r="J387" s="14">
        <f t="shared" si="107"/>
        <v>0</v>
      </c>
      <c r="K387" s="14">
        <f t="shared" si="107"/>
        <v>0</v>
      </c>
      <c r="L387" s="14">
        <f t="shared" si="107"/>
        <v>0</v>
      </c>
      <c r="M387" s="132"/>
      <c r="N387" s="236"/>
      <c r="O387" s="53"/>
    </row>
    <row r="388" spans="1:15" ht="30" hidden="1" x14ac:dyDescent="0.25">
      <c r="A388" s="215"/>
      <c r="B388" s="65" t="s">
        <v>67</v>
      </c>
      <c r="C388" s="15">
        <f t="shared" si="107"/>
        <v>0</v>
      </c>
      <c r="D388" s="15">
        <f t="shared" si="107"/>
        <v>0</v>
      </c>
      <c r="E388" s="15">
        <f t="shared" si="107"/>
        <v>0</v>
      </c>
      <c r="F388" s="15">
        <f t="shared" si="107"/>
        <v>0</v>
      </c>
      <c r="G388" s="88">
        <f t="shared" si="107"/>
        <v>0</v>
      </c>
      <c r="H388" s="88">
        <f t="shared" si="107"/>
        <v>0</v>
      </c>
      <c r="I388" s="88">
        <f t="shared" si="107"/>
        <v>0</v>
      </c>
      <c r="J388" s="15">
        <f t="shared" si="107"/>
        <v>0</v>
      </c>
      <c r="K388" s="15">
        <f t="shared" si="107"/>
        <v>0</v>
      </c>
      <c r="L388" s="15">
        <f t="shared" si="107"/>
        <v>0</v>
      </c>
      <c r="M388" s="235"/>
      <c r="N388" s="236"/>
      <c r="O388" s="53"/>
    </row>
    <row r="389" spans="1:15" ht="15.75" hidden="1" x14ac:dyDescent="0.25">
      <c r="A389" s="215"/>
      <c r="B389" s="57"/>
      <c r="C389" s="52"/>
      <c r="D389" s="52"/>
      <c r="E389" s="52"/>
      <c r="F389" s="52"/>
      <c r="G389" s="89"/>
      <c r="H389" s="89"/>
      <c r="I389" s="89"/>
      <c r="J389" s="52"/>
      <c r="K389" s="52"/>
      <c r="L389" s="52"/>
      <c r="M389" s="235"/>
      <c r="N389" s="236"/>
      <c r="O389" s="53"/>
    </row>
    <row r="390" spans="1:15" ht="114" hidden="1" x14ac:dyDescent="0.25">
      <c r="A390" s="62" t="s">
        <v>256</v>
      </c>
      <c r="B390" s="63" t="s">
        <v>254</v>
      </c>
      <c r="C390" s="14">
        <f t="shared" ref="C390:L390" si="108">C393+C391+C395+C398</f>
        <v>0</v>
      </c>
      <c r="D390" s="14">
        <f t="shared" si="108"/>
        <v>0</v>
      </c>
      <c r="E390" s="14">
        <f t="shared" si="108"/>
        <v>0</v>
      </c>
      <c r="F390" s="14">
        <f t="shared" si="108"/>
        <v>0</v>
      </c>
      <c r="G390" s="87">
        <f t="shared" si="108"/>
        <v>0</v>
      </c>
      <c r="H390" s="87">
        <f t="shared" si="108"/>
        <v>0</v>
      </c>
      <c r="I390" s="87">
        <f t="shared" si="108"/>
        <v>150000</v>
      </c>
      <c r="J390" s="14">
        <f t="shared" si="108"/>
        <v>150000</v>
      </c>
      <c r="K390" s="14">
        <f t="shared" si="108"/>
        <v>0</v>
      </c>
      <c r="L390" s="14">
        <f t="shared" si="108"/>
        <v>0</v>
      </c>
      <c r="M390" s="235"/>
      <c r="N390" s="236"/>
      <c r="O390" s="53"/>
    </row>
    <row r="391" spans="1:15" ht="45" hidden="1" x14ac:dyDescent="0.25">
      <c r="A391" s="62"/>
      <c r="B391" s="65" t="s">
        <v>255</v>
      </c>
      <c r="C391" s="15">
        <f>C392</f>
        <v>0</v>
      </c>
      <c r="D391" s="15">
        <f t="shared" ref="D391:L391" si="109">D392</f>
        <v>0</v>
      </c>
      <c r="E391" s="15">
        <f t="shared" si="109"/>
        <v>0</v>
      </c>
      <c r="F391" s="15">
        <f t="shared" si="109"/>
        <v>0</v>
      </c>
      <c r="G391" s="88">
        <f t="shared" si="109"/>
        <v>0</v>
      </c>
      <c r="H391" s="88">
        <f t="shared" si="109"/>
        <v>0</v>
      </c>
      <c r="I391" s="88">
        <f t="shared" si="109"/>
        <v>0</v>
      </c>
      <c r="J391" s="15">
        <f t="shared" si="109"/>
        <v>0</v>
      </c>
      <c r="K391" s="15">
        <f t="shared" si="109"/>
        <v>0</v>
      </c>
      <c r="L391" s="15">
        <f t="shared" si="109"/>
        <v>0</v>
      </c>
      <c r="M391" s="235"/>
      <c r="N391" s="236"/>
      <c r="O391" s="53"/>
    </row>
    <row r="392" spans="1:15" ht="15.75" hidden="1" x14ac:dyDescent="0.25">
      <c r="A392" s="62"/>
      <c r="B392" s="156"/>
      <c r="C392" s="15"/>
      <c r="D392" s="15"/>
      <c r="E392" s="15"/>
      <c r="F392" s="15"/>
      <c r="G392" s="88"/>
      <c r="H392" s="89"/>
      <c r="I392" s="89"/>
      <c r="J392" s="52"/>
      <c r="K392" s="52"/>
      <c r="L392" s="52"/>
      <c r="M392" s="236"/>
      <c r="N392" s="236"/>
      <c r="O392" s="53"/>
    </row>
    <row r="393" spans="1:15" ht="60" hidden="1" x14ac:dyDescent="0.25">
      <c r="A393" s="215"/>
      <c r="B393" s="65" t="s">
        <v>136</v>
      </c>
      <c r="C393" s="15">
        <f>C394</f>
        <v>0</v>
      </c>
      <c r="D393" s="15">
        <f t="shared" ref="D393:L393" si="110">D394</f>
        <v>0</v>
      </c>
      <c r="E393" s="15">
        <f t="shared" si="110"/>
        <v>0</v>
      </c>
      <c r="F393" s="15">
        <f t="shared" si="110"/>
        <v>0</v>
      </c>
      <c r="G393" s="88">
        <f t="shared" si="110"/>
        <v>0</v>
      </c>
      <c r="H393" s="88">
        <f t="shared" si="110"/>
        <v>0</v>
      </c>
      <c r="I393" s="88">
        <f t="shared" si="110"/>
        <v>0</v>
      </c>
      <c r="J393" s="15">
        <f t="shared" si="110"/>
        <v>0</v>
      </c>
      <c r="K393" s="15">
        <f t="shared" si="110"/>
        <v>0</v>
      </c>
      <c r="L393" s="15">
        <f t="shared" si="110"/>
        <v>0</v>
      </c>
      <c r="M393" s="235"/>
      <c r="N393" s="236"/>
      <c r="O393" s="53"/>
    </row>
    <row r="394" spans="1:15" ht="15.75" hidden="1" x14ac:dyDescent="0.25">
      <c r="A394" s="215"/>
      <c r="B394" s="65"/>
      <c r="C394" s="52"/>
      <c r="D394" s="52"/>
      <c r="E394" s="52"/>
      <c r="F394" s="52"/>
      <c r="G394" s="89"/>
      <c r="H394" s="89"/>
      <c r="I394" s="89"/>
      <c r="J394" s="52"/>
      <c r="K394" s="52"/>
      <c r="L394" s="52"/>
      <c r="M394" s="74"/>
      <c r="N394" s="236"/>
      <c r="O394" s="53"/>
    </row>
    <row r="395" spans="1:15" ht="30" hidden="1" x14ac:dyDescent="0.25">
      <c r="A395" s="215"/>
      <c r="B395" s="65" t="s">
        <v>67</v>
      </c>
      <c r="C395" s="15">
        <f t="shared" ref="C395:E395" si="111">C396</f>
        <v>0</v>
      </c>
      <c r="D395" s="15">
        <f t="shared" si="111"/>
        <v>0</v>
      </c>
      <c r="E395" s="15">
        <f t="shared" si="111"/>
        <v>0</v>
      </c>
      <c r="F395" s="15">
        <f>F396</f>
        <v>0</v>
      </c>
      <c r="G395" s="88">
        <f t="shared" ref="G395:L395" si="112">G396</f>
        <v>0</v>
      </c>
      <c r="H395" s="88">
        <f t="shared" si="112"/>
        <v>0</v>
      </c>
      <c r="I395" s="88">
        <f t="shared" si="112"/>
        <v>150000</v>
      </c>
      <c r="J395" s="15">
        <f t="shared" si="112"/>
        <v>150000</v>
      </c>
      <c r="K395" s="15">
        <f t="shared" si="112"/>
        <v>0</v>
      </c>
      <c r="L395" s="15">
        <f t="shared" si="112"/>
        <v>0</v>
      </c>
      <c r="M395" s="74"/>
      <c r="N395" s="236"/>
      <c r="O395" s="53"/>
    </row>
    <row r="396" spans="1:15" ht="63" hidden="1" x14ac:dyDescent="0.25">
      <c r="A396" s="215"/>
      <c r="B396" s="57"/>
      <c r="C396" s="52"/>
      <c r="D396" s="52"/>
      <c r="E396" s="52"/>
      <c r="F396" s="52"/>
      <c r="G396" s="89"/>
      <c r="H396" s="89"/>
      <c r="I396" s="89">
        <v>150000</v>
      </c>
      <c r="J396" s="52">
        <v>150000</v>
      </c>
      <c r="K396" s="52"/>
      <c r="L396" s="52"/>
      <c r="M396" s="74" t="s">
        <v>669</v>
      </c>
      <c r="N396" s="236" t="s">
        <v>664</v>
      </c>
      <c r="O396" s="53"/>
    </row>
    <row r="397" spans="1:15" ht="240" hidden="1" x14ac:dyDescent="0.25">
      <c r="A397" s="215"/>
      <c r="B397" s="57" t="s">
        <v>665</v>
      </c>
      <c r="C397" s="52"/>
      <c r="D397" s="52"/>
      <c r="E397" s="52"/>
      <c r="F397" s="52"/>
      <c r="G397" s="89"/>
      <c r="H397" s="89"/>
      <c r="I397" s="89"/>
      <c r="J397" s="52"/>
      <c r="K397" s="52"/>
      <c r="L397" s="52"/>
      <c r="M397" s="179" t="s">
        <v>666</v>
      </c>
      <c r="N397" s="236" t="s">
        <v>667</v>
      </c>
      <c r="O397" s="53"/>
    </row>
    <row r="398" spans="1:15" ht="45" hidden="1" x14ac:dyDescent="0.25">
      <c r="A398" s="215"/>
      <c r="B398" s="65" t="s">
        <v>28</v>
      </c>
      <c r="C398" s="15">
        <f t="shared" ref="C398:D398" si="113">C399</f>
        <v>0</v>
      </c>
      <c r="D398" s="15">
        <f t="shared" si="113"/>
        <v>0</v>
      </c>
      <c r="E398" s="15">
        <f>E399</f>
        <v>0</v>
      </c>
      <c r="F398" s="15">
        <f t="shared" ref="F398:L398" si="114">F399</f>
        <v>0</v>
      </c>
      <c r="G398" s="88">
        <f t="shared" si="114"/>
        <v>0</v>
      </c>
      <c r="H398" s="88">
        <f t="shared" si="114"/>
        <v>0</v>
      </c>
      <c r="I398" s="88">
        <f t="shared" si="114"/>
        <v>0</v>
      </c>
      <c r="J398" s="15">
        <f t="shared" si="114"/>
        <v>0</v>
      </c>
      <c r="K398" s="15">
        <f t="shared" si="114"/>
        <v>0</v>
      </c>
      <c r="L398" s="15">
        <f t="shared" si="114"/>
        <v>0</v>
      </c>
      <c r="M398" s="74"/>
      <c r="N398" s="236"/>
      <c r="O398" s="53"/>
    </row>
    <row r="399" spans="1:15" ht="240" hidden="1" x14ac:dyDescent="0.25">
      <c r="A399" s="215"/>
      <c r="B399" s="57" t="s">
        <v>665</v>
      </c>
      <c r="C399" s="52"/>
      <c r="D399" s="52"/>
      <c r="E399" s="52"/>
      <c r="F399" s="52"/>
      <c r="G399" s="89"/>
      <c r="H399" s="89"/>
      <c r="I399" s="89"/>
      <c r="J399" s="52"/>
      <c r="K399" s="52"/>
      <c r="L399" s="52"/>
      <c r="M399" s="74" t="s">
        <v>668</v>
      </c>
      <c r="N399" s="236"/>
      <c r="O399" s="53"/>
    </row>
    <row r="400" spans="1:15" ht="15.75" hidden="1" x14ac:dyDescent="0.25">
      <c r="A400" s="215"/>
      <c r="B400" s="65"/>
      <c r="C400" s="52"/>
      <c r="D400" s="52"/>
      <c r="E400" s="52"/>
      <c r="F400" s="52"/>
      <c r="G400" s="89"/>
      <c r="H400" s="89"/>
      <c r="I400" s="89"/>
      <c r="J400" s="52"/>
      <c r="K400" s="52"/>
      <c r="L400" s="52"/>
      <c r="M400" s="74"/>
      <c r="N400" s="236"/>
      <c r="O400" s="53"/>
    </row>
    <row r="401" spans="1:15" ht="15.75" hidden="1" x14ac:dyDescent="0.25">
      <c r="A401" s="215"/>
      <c r="B401" s="65"/>
      <c r="C401" s="52"/>
      <c r="D401" s="52"/>
      <c r="E401" s="52"/>
      <c r="F401" s="52"/>
      <c r="G401" s="89"/>
      <c r="H401" s="89"/>
      <c r="I401" s="89"/>
      <c r="J401" s="52"/>
      <c r="K401" s="52"/>
      <c r="L401" s="52"/>
      <c r="M401" s="74"/>
      <c r="N401" s="236"/>
      <c r="O401" s="53"/>
    </row>
    <row r="402" spans="1:15" ht="15.75" hidden="1" x14ac:dyDescent="0.25">
      <c r="A402" s="215"/>
      <c r="B402" s="65"/>
      <c r="C402" s="52"/>
      <c r="D402" s="52"/>
      <c r="E402" s="52"/>
      <c r="F402" s="52"/>
      <c r="G402" s="89"/>
      <c r="H402" s="89"/>
      <c r="I402" s="89"/>
      <c r="J402" s="52"/>
      <c r="K402" s="52"/>
      <c r="L402" s="52"/>
      <c r="M402" s="74"/>
      <c r="N402" s="236"/>
      <c r="O402" s="53"/>
    </row>
    <row r="403" spans="1:15" ht="71.25" hidden="1" x14ac:dyDescent="0.25">
      <c r="A403" s="62" t="s">
        <v>71</v>
      </c>
      <c r="B403" s="63" t="s">
        <v>34</v>
      </c>
      <c r="C403" s="14">
        <f t="shared" ref="C403:L403" si="115">C404+C415</f>
        <v>0</v>
      </c>
      <c r="D403" s="14">
        <f t="shared" si="115"/>
        <v>0</v>
      </c>
      <c r="E403" s="14">
        <f t="shared" si="115"/>
        <v>1177369</v>
      </c>
      <c r="F403" s="14">
        <f t="shared" si="115"/>
        <v>0</v>
      </c>
      <c r="G403" s="87">
        <f t="shared" si="115"/>
        <v>1177369</v>
      </c>
      <c r="H403" s="87">
        <f t="shared" si="115"/>
        <v>0</v>
      </c>
      <c r="I403" s="87">
        <f t="shared" si="115"/>
        <v>4678840</v>
      </c>
      <c r="J403" s="14">
        <f t="shared" si="115"/>
        <v>7108840</v>
      </c>
      <c r="K403" s="14">
        <f t="shared" si="115"/>
        <v>4678840</v>
      </c>
      <c r="L403" s="14">
        <f t="shared" si="115"/>
        <v>7108840</v>
      </c>
      <c r="M403" s="132"/>
      <c r="N403" s="236"/>
      <c r="O403" s="53"/>
    </row>
    <row r="404" spans="1:15" ht="57" hidden="1" x14ac:dyDescent="0.25">
      <c r="A404" s="62" t="s">
        <v>171</v>
      </c>
      <c r="B404" s="63" t="s">
        <v>242</v>
      </c>
      <c r="C404" s="14">
        <f>C405</f>
        <v>0</v>
      </c>
      <c r="D404" s="14">
        <f t="shared" ref="D404:L404" si="116">D405</f>
        <v>0</v>
      </c>
      <c r="E404" s="14">
        <f t="shared" si="116"/>
        <v>1177369</v>
      </c>
      <c r="F404" s="14">
        <f t="shared" si="116"/>
        <v>0</v>
      </c>
      <c r="G404" s="87">
        <f t="shared" si="116"/>
        <v>1177369</v>
      </c>
      <c r="H404" s="87">
        <f t="shared" si="116"/>
        <v>0</v>
      </c>
      <c r="I404" s="87">
        <f t="shared" si="116"/>
        <v>4618840</v>
      </c>
      <c r="J404" s="14">
        <f t="shared" si="116"/>
        <v>4418840</v>
      </c>
      <c r="K404" s="14">
        <f t="shared" si="116"/>
        <v>4618840</v>
      </c>
      <c r="L404" s="14">
        <f t="shared" si="116"/>
        <v>4418840</v>
      </c>
      <c r="M404" s="132"/>
      <c r="N404" s="56"/>
      <c r="O404" s="53"/>
    </row>
    <row r="405" spans="1:15" ht="45" hidden="1" x14ac:dyDescent="0.25">
      <c r="A405" s="62"/>
      <c r="B405" s="203" t="s">
        <v>32</v>
      </c>
      <c r="C405" s="15">
        <f>SUM(C406:C414)</f>
        <v>0</v>
      </c>
      <c r="D405" s="15">
        <f t="shared" ref="D405:L405" si="117">SUM(D406:D414)</f>
        <v>0</v>
      </c>
      <c r="E405" s="15">
        <f t="shared" si="117"/>
        <v>1177369</v>
      </c>
      <c r="F405" s="15">
        <f t="shared" si="117"/>
        <v>0</v>
      </c>
      <c r="G405" s="88">
        <f t="shared" si="117"/>
        <v>1177369</v>
      </c>
      <c r="H405" s="88">
        <f t="shared" si="117"/>
        <v>0</v>
      </c>
      <c r="I405" s="88">
        <f t="shared" si="117"/>
        <v>4618840</v>
      </c>
      <c r="J405" s="15">
        <f t="shared" si="117"/>
        <v>4418840</v>
      </c>
      <c r="K405" s="15">
        <f t="shared" si="117"/>
        <v>4618840</v>
      </c>
      <c r="L405" s="15">
        <f t="shared" si="117"/>
        <v>4418840</v>
      </c>
      <c r="M405" s="235"/>
      <c r="N405" s="56"/>
      <c r="O405" s="53"/>
    </row>
    <row r="406" spans="1:15" ht="90" hidden="1" x14ac:dyDescent="0.25">
      <c r="A406" s="62"/>
      <c r="B406" s="153" t="s">
        <v>670</v>
      </c>
      <c r="C406" s="52"/>
      <c r="D406" s="52"/>
      <c r="E406" s="52"/>
      <c r="F406" s="52"/>
      <c r="G406" s="89"/>
      <c r="H406" s="89"/>
      <c r="I406" s="89">
        <v>200000</v>
      </c>
      <c r="J406" s="52"/>
      <c r="K406" s="52">
        <v>200000</v>
      </c>
      <c r="L406" s="52"/>
      <c r="M406" s="235" t="s">
        <v>671</v>
      </c>
      <c r="N406" s="235" t="s">
        <v>667</v>
      </c>
      <c r="O406" s="53"/>
    </row>
    <row r="407" spans="1:15" ht="15.75" hidden="1" x14ac:dyDescent="0.25">
      <c r="A407" s="62"/>
      <c r="B407" s="153"/>
      <c r="C407" s="52"/>
      <c r="D407" s="52"/>
      <c r="E407" s="52"/>
      <c r="F407" s="52"/>
      <c r="G407" s="89"/>
      <c r="H407" s="89"/>
      <c r="I407" s="89"/>
      <c r="J407" s="52"/>
      <c r="K407" s="52"/>
      <c r="L407" s="52"/>
      <c r="M407" s="235"/>
      <c r="N407" s="235"/>
      <c r="O407" s="53"/>
    </row>
    <row r="408" spans="1:15" ht="63" hidden="1" x14ac:dyDescent="0.25">
      <c r="A408" s="62"/>
      <c r="B408" s="153" t="s">
        <v>672</v>
      </c>
      <c r="C408" s="52"/>
      <c r="D408" s="52"/>
      <c r="E408" s="52">
        <v>223072</v>
      </c>
      <c r="F408" s="52"/>
      <c r="G408" s="89">
        <v>223072</v>
      </c>
      <c r="H408" s="89"/>
      <c r="I408" s="89"/>
      <c r="J408" s="52"/>
      <c r="K408" s="52"/>
      <c r="L408" s="52"/>
      <c r="M408" s="178" t="s">
        <v>673</v>
      </c>
      <c r="N408" s="178" t="s">
        <v>667</v>
      </c>
      <c r="O408" s="53"/>
    </row>
    <row r="409" spans="1:15" ht="78.75" hidden="1" x14ac:dyDescent="0.25">
      <c r="A409" s="62"/>
      <c r="B409" s="59" t="s">
        <v>674</v>
      </c>
      <c r="C409" s="52"/>
      <c r="D409" s="52"/>
      <c r="E409" s="52">
        <v>954297</v>
      </c>
      <c r="F409" s="52"/>
      <c r="G409" s="89">
        <v>954297</v>
      </c>
      <c r="H409" s="89"/>
      <c r="I409" s="89"/>
      <c r="J409" s="52"/>
      <c r="K409" s="52"/>
      <c r="L409" s="52"/>
      <c r="M409" s="56" t="s">
        <v>675</v>
      </c>
      <c r="N409" s="56" t="s">
        <v>667</v>
      </c>
      <c r="O409" s="53"/>
    </row>
    <row r="410" spans="1:15" ht="47.25" hidden="1" x14ac:dyDescent="0.25">
      <c r="A410" s="62"/>
      <c r="B410" s="59"/>
      <c r="C410" s="52"/>
      <c r="D410" s="52"/>
      <c r="E410" s="52"/>
      <c r="F410" s="52"/>
      <c r="G410" s="89"/>
      <c r="H410" s="89"/>
      <c r="I410" s="89">
        <v>4418840</v>
      </c>
      <c r="J410" s="52">
        <v>4418840</v>
      </c>
      <c r="K410" s="52">
        <v>4418840</v>
      </c>
      <c r="L410" s="52">
        <v>4418840</v>
      </c>
      <c r="M410" s="188" t="s">
        <v>676</v>
      </c>
      <c r="N410" s="188"/>
      <c r="O410" s="53"/>
    </row>
    <row r="411" spans="1:15" ht="15.75" hidden="1" x14ac:dyDescent="0.25">
      <c r="A411" s="62"/>
      <c r="B411" s="59"/>
      <c r="C411" s="52"/>
      <c r="D411" s="52"/>
      <c r="E411" s="52"/>
      <c r="F411" s="52"/>
      <c r="G411" s="89"/>
      <c r="H411" s="89"/>
      <c r="I411" s="89"/>
      <c r="J411" s="52"/>
      <c r="K411" s="52"/>
      <c r="L411" s="52"/>
      <c r="M411" s="189"/>
      <c r="N411" s="189"/>
      <c r="O411" s="53"/>
    </row>
    <row r="412" spans="1:15" ht="15.75" hidden="1" x14ac:dyDescent="0.25">
      <c r="A412" s="62"/>
      <c r="B412" s="59"/>
      <c r="C412" s="52"/>
      <c r="D412" s="52"/>
      <c r="E412" s="52"/>
      <c r="F412" s="52"/>
      <c r="G412" s="89"/>
      <c r="H412" s="89"/>
      <c r="I412" s="89"/>
      <c r="J412" s="52"/>
      <c r="K412" s="52"/>
      <c r="L412" s="52"/>
      <c r="M412" s="188"/>
      <c r="N412" s="188"/>
      <c r="O412" s="53"/>
    </row>
    <row r="413" spans="1:15" ht="15.75" hidden="1" x14ac:dyDescent="0.25">
      <c r="A413" s="62"/>
      <c r="B413" s="153"/>
      <c r="C413" s="52"/>
      <c r="D413" s="52"/>
      <c r="E413" s="52"/>
      <c r="F413" s="52"/>
      <c r="G413" s="89"/>
      <c r="H413" s="89"/>
      <c r="I413" s="89"/>
      <c r="J413" s="52"/>
      <c r="K413" s="52"/>
      <c r="L413" s="52"/>
      <c r="M413" s="190"/>
      <c r="N413" s="190"/>
      <c r="O413" s="53"/>
    </row>
    <row r="414" spans="1:15" ht="15.75" hidden="1" x14ac:dyDescent="0.25">
      <c r="A414" s="62"/>
      <c r="B414" s="59"/>
      <c r="C414" s="52"/>
      <c r="D414" s="52"/>
      <c r="E414" s="52"/>
      <c r="F414" s="52"/>
      <c r="G414" s="89"/>
      <c r="H414" s="89"/>
      <c r="I414" s="88"/>
      <c r="J414" s="15"/>
      <c r="K414" s="15"/>
      <c r="L414" s="15"/>
      <c r="M414" s="235"/>
      <c r="N414" s="235"/>
      <c r="O414" s="53"/>
    </row>
    <row r="415" spans="1:15" ht="71.25" hidden="1" x14ac:dyDescent="0.25">
      <c r="A415" s="62" t="s">
        <v>172</v>
      </c>
      <c r="B415" s="154" t="s">
        <v>56</v>
      </c>
      <c r="C415" s="14">
        <f>C416</f>
        <v>0</v>
      </c>
      <c r="D415" s="14">
        <f t="shared" ref="D415:L415" si="118">D416</f>
        <v>0</v>
      </c>
      <c r="E415" s="14">
        <f t="shared" si="118"/>
        <v>0</v>
      </c>
      <c r="F415" s="14">
        <f t="shared" si="118"/>
        <v>0</v>
      </c>
      <c r="G415" s="87">
        <f t="shared" si="118"/>
        <v>0</v>
      </c>
      <c r="H415" s="87">
        <f t="shared" si="118"/>
        <v>0</v>
      </c>
      <c r="I415" s="87">
        <f t="shared" si="118"/>
        <v>60000</v>
      </c>
      <c r="J415" s="14">
        <f t="shared" si="118"/>
        <v>2690000</v>
      </c>
      <c r="K415" s="14">
        <f t="shared" si="118"/>
        <v>60000</v>
      </c>
      <c r="L415" s="14">
        <f t="shared" si="118"/>
        <v>2690000</v>
      </c>
      <c r="M415" s="132"/>
      <c r="N415" s="191"/>
      <c r="O415" s="53"/>
    </row>
    <row r="416" spans="1:15" ht="45" hidden="1" x14ac:dyDescent="0.25">
      <c r="A416" s="62"/>
      <c r="B416" s="203" t="s">
        <v>32</v>
      </c>
      <c r="C416" s="15">
        <f>SUM(C417:C419)</f>
        <v>0</v>
      </c>
      <c r="D416" s="15">
        <f t="shared" ref="D416:L416" si="119">SUM(D417:D419)</f>
        <v>0</v>
      </c>
      <c r="E416" s="15">
        <f t="shared" si="119"/>
        <v>0</v>
      </c>
      <c r="F416" s="15">
        <f t="shared" si="119"/>
        <v>0</v>
      </c>
      <c r="G416" s="88">
        <f t="shared" si="119"/>
        <v>0</v>
      </c>
      <c r="H416" s="88">
        <f t="shared" si="119"/>
        <v>0</v>
      </c>
      <c r="I416" s="88">
        <f t="shared" si="119"/>
        <v>60000</v>
      </c>
      <c r="J416" s="15">
        <f t="shared" si="119"/>
        <v>2690000</v>
      </c>
      <c r="K416" s="15">
        <f t="shared" si="119"/>
        <v>60000</v>
      </c>
      <c r="L416" s="15">
        <f t="shared" si="119"/>
        <v>2690000</v>
      </c>
      <c r="M416" s="235"/>
      <c r="N416" s="236"/>
      <c r="O416" s="53"/>
    </row>
    <row r="417" spans="1:15" ht="94.5" hidden="1" x14ac:dyDescent="0.25">
      <c r="A417" s="62"/>
      <c r="B417" s="153" t="s">
        <v>677</v>
      </c>
      <c r="C417" s="52"/>
      <c r="D417" s="52"/>
      <c r="E417" s="52"/>
      <c r="F417" s="52"/>
      <c r="G417" s="89"/>
      <c r="H417" s="89"/>
      <c r="I417" s="89"/>
      <c r="J417" s="52">
        <v>2630000</v>
      </c>
      <c r="K417" s="52"/>
      <c r="L417" s="52">
        <v>2630000</v>
      </c>
      <c r="M417" s="235" t="s">
        <v>678</v>
      </c>
      <c r="N417" s="192" t="s">
        <v>634</v>
      </c>
      <c r="O417" s="53"/>
    </row>
    <row r="418" spans="1:15" ht="94.5" hidden="1" x14ac:dyDescent="0.25">
      <c r="A418" s="62"/>
      <c r="B418" s="153" t="s">
        <v>679</v>
      </c>
      <c r="C418" s="52"/>
      <c r="D418" s="52"/>
      <c r="E418" s="52"/>
      <c r="F418" s="52"/>
      <c r="G418" s="89"/>
      <c r="H418" s="89"/>
      <c r="I418" s="89">
        <v>60000</v>
      </c>
      <c r="J418" s="52">
        <v>60000</v>
      </c>
      <c r="K418" s="52">
        <v>60000</v>
      </c>
      <c r="L418" s="52">
        <v>60000</v>
      </c>
      <c r="M418" s="235" t="s">
        <v>680</v>
      </c>
      <c r="N418" s="192" t="s">
        <v>634</v>
      </c>
      <c r="O418" s="53"/>
    </row>
    <row r="419" spans="1:15" ht="15.75" hidden="1" x14ac:dyDescent="0.25">
      <c r="A419" s="62"/>
      <c r="B419" s="153"/>
      <c r="C419" s="52"/>
      <c r="D419" s="52"/>
      <c r="E419" s="52"/>
      <c r="F419" s="52"/>
      <c r="G419" s="89"/>
      <c r="H419" s="89"/>
      <c r="I419" s="89"/>
      <c r="J419" s="52"/>
      <c r="K419" s="52"/>
      <c r="L419" s="52"/>
      <c r="M419" s="235"/>
      <c r="N419" s="192"/>
      <c r="O419" s="53"/>
    </row>
    <row r="420" spans="1:15" ht="71.25" hidden="1" x14ac:dyDescent="0.25">
      <c r="A420" s="62" t="s">
        <v>173</v>
      </c>
      <c r="B420" s="155" t="s">
        <v>64</v>
      </c>
      <c r="C420" s="14">
        <f t="shared" ref="C420:L420" si="120">C421+C428+C432+C436+C451</f>
        <v>0</v>
      </c>
      <c r="D420" s="14">
        <f t="shared" si="120"/>
        <v>0</v>
      </c>
      <c r="E420" s="14">
        <f t="shared" si="120"/>
        <v>534988202</v>
      </c>
      <c r="F420" s="14">
        <f t="shared" si="120"/>
        <v>0</v>
      </c>
      <c r="G420" s="87">
        <f t="shared" si="120"/>
        <v>534988202</v>
      </c>
      <c r="H420" s="14">
        <f t="shared" si="120"/>
        <v>0</v>
      </c>
      <c r="I420" s="87">
        <f t="shared" si="120"/>
        <v>36431967</v>
      </c>
      <c r="J420" s="14">
        <f t="shared" si="120"/>
        <v>36431967</v>
      </c>
      <c r="K420" s="14">
        <f t="shared" si="120"/>
        <v>36431967</v>
      </c>
      <c r="L420" s="14">
        <f t="shared" si="120"/>
        <v>36431967</v>
      </c>
      <c r="M420" s="132"/>
      <c r="N420" s="56"/>
      <c r="O420" s="53"/>
    </row>
    <row r="421" spans="1:15" ht="71.25" hidden="1" x14ac:dyDescent="0.25">
      <c r="A421" s="62" t="s">
        <v>174</v>
      </c>
      <c r="B421" s="155" t="s">
        <v>92</v>
      </c>
      <c r="C421" s="14">
        <f t="shared" ref="C421:K421" si="121">C422</f>
        <v>0</v>
      </c>
      <c r="D421" s="14">
        <f t="shared" si="121"/>
        <v>0</v>
      </c>
      <c r="E421" s="14">
        <f t="shared" si="121"/>
        <v>280877502</v>
      </c>
      <c r="F421" s="14">
        <f>F422</f>
        <v>0</v>
      </c>
      <c r="G421" s="87">
        <f t="shared" si="121"/>
        <v>280877502</v>
      </c>
      <c r="H421" s="87">
        <f>H422</f>
        <v>0</v>
      </c>
      <c r="I421" s="87">
        <f t="shared" si="121"/>
        <v>35714397</v>
      </c>
      <c r="J421" s="14">
        <f>J422</f>
        <v>35714397</v>
      </c>
      <c r="K421" s="14">
        <f t="shared" si="121"/>
        <v>35714397</v>
      </c>
      <c r="L421" s="14">
        <f>L422</f>
        <v>35714397</v>
      </c>
      <c r="M421" s="132"/>
      <c r="N421" s="56"/>
      <c r="O421" s="53"/>
    </row>
    <row r="422" spans="1:15" ht="30" hidden="1" x14ac:dyDescent="0.25">
      <c r="A422" s="62"/>
      <c r="B422" s="210" t="s">
        <v>207</v>
      </c>
      <c r="C422" s="15">
        <f>SUM(C423:C427)</f>
        <v>0</v>
      </c>
      <c r="D422" s="15">
        <f t="shared" ref="D422:L422" si="122">SUM(D423:D427)</f>
        <v>0</v>
      </c>
      <c r="E422" s="15">
        <f>SUM(E423:E427)</f>
        <v>280877502</v>
      </c>
      <c r="F422" s="15">
        <f t="shared" si="122"/>
        <v>0</v>
      </c>
      <c r="G422" s="88">
        <f t="shared" si="122"/>
        <v>280877502</v>
      </c>
      <c r="H422" s="15">
        <f t="shared" si="122"/>
        <v>0</v>
      </c>
      <c r="I422" s="88">
        <f t="shared" si="122"/>
        <v>35714397</v>
      </c>
      <c r="J422" s="15">
        <f t="shared" si="122"/>
        <v>35714397</v>
      </c>
      <c r="K422" s="15">
        <f t="shared" si="122"/>
        <v>35714397</v>
      </c>
      <c r="L422" s="15">
        <f t="shared" si="122"/>
        <v>35714397</v>
      </c>
      <c r="M422" s="235"/>
      <c r="N422" s="56"/>
      <c r="O422" s="53"/>
    </row>
    <row r="423" spans="1:15" ht="135" hidden="1" x14ac:dyDescent="0.25">
      <c r="A423" s="62"/>
      <c r="B423" s="142" t="s">
        <v>327</v>
      </c>
      <c r="C423" s="26"/>
      <c r="D423" s="26"/>
      <c r="E423" s="25">
        <v>878990</v>
      </c>
      <c r="F423" s="25"/>
      <c r="G423" s="140">
        <v>878990</v>
      </c>
      <c r="H423" s="25"/>
      <c r="I423" s="140">
        <v>110000</v>
      </c>
      <c r="J423" s="25"/>
      <c r="K423" s="25">
        <v>110000</v>
      </c>
      <c r="L423" s="25"/>
      <c r="M423" s="234" t="s">
        <v>330</v>
      </c>
      <c r="N423" s="184" t="s">
        <v>320</v>
      </c>
      <c r="O423" s="53"/>
    </row>
    <row r="424" spans="1:15" ht="118.5" hidden="1" customHeight="1" x14ac:dyDescent="0.25">
      <c r="A424" s="62"/>
      <c r="B424" s="156" t="s">
        <v>311</v>
      </c>
      <c r="C424" s="112"/>
      <c r="D424" s="112"/>
      <c r="E424" s="113">
        <v>164998512</v>
      </c>
      <c r="F424" s="112"/>
      <c r="G424" s="141">
        <v>164998512</v>
      </c>
      <c r="H424" s="113"/>
      <c r="I424" s="141">
        <v>34844564</v>
      </c>
      <c r="J424" s="113">
        <v>200000</v>
      </c>
      <c r="K424" s="113">
        <v>34844564</v>
      </c>
      <c r="L424" s="113">
        <v>200000</v>
      </c>
      <c r="M424" s="235" t="s">
        <v>331</v>
      </c>
      <c r="N424" s="184" t="s">
        <v>320</v>
      </c>
      <c r="O424" s="53"/>
    </row>
    <row r="425" spans="1:15" ht="110.25" hidden="1" x14ac:dyDescent="0.25">
      <c r="A425" s="62"/>
      <c r="B425" s="57" t="s">
        <v>323</v>
      </c>
      <c r="C425" s="26"/>
      <c r="D425" s="26"/>
      <c r="E425" s="25">
        <v>115000000</v>
      </c>
      <c r="F425" s="27"/>
      <c r="G425" s="140">
        <v>115000000</v>
      </c>
      <c r="H425" s="25"/>
      <c r="I425" s="140">
        <v>669833</v>
      </c>
      <c r="J425" s="25">
        <v>35514397</v>
      </c>
      <c r="K425" s="25">
        <v>669833</v>
      </c>
      <c r="L425" s="25">
        <v>35514397</v>
      </c>
      <c r="M425" s="242" t="s">
        <v>332</v>
      </c>
      <c r="N425" s="184" t="s">
        <v>320</v>
      </c>
      <c r="O425" s="53"/>
    </row>
    <row r="426" spans="1:15" ht="31.5" hidden="1" x14ac:dyDescent="0.25">
      <c r="A426" s="62"/>
      <c r="B426" s="57" t="s">
        <v>316</v>
      </c>
      <c r="C426" s="26"/>
      <c r="D426" s="26"/>
      <c r="E426" s="25"/>
      <c r="F426" s="27"/>
      <c r="G426" s="141"/>
      <c r="H426" s="113"/>
      <c r="I426" s="141">
        <v>90000</v>
      </c>
      <c r="J426" s="113"/>
      <c r="K426" s="113">
        <v>90000</v>
      </c>
      <c r="L426" s="113"/>
      <c r="M426" s="241" t="s">
        <v>333</v>
      </c>
      <c r="N426" s="184" t="s">
        <v>320</v>
      </c>
      <c r="O426" s="53"/>
    </row>
    <row r="427" spans="1:15" ht="15.75" hidden="1" x14ac:dyDescent="0.25">
      <c r="A427" s="62"/>
      <c r="B427" s="57"/>
      <c r="C427" s="52"/>
      <c r="D427" s="15"/>
      <c r="E427" s="52"/>
      <c r="F427" s="21"/>
      <c r="G427" s="89"/>
      <c r="H427" s="21"/>
      <c r="I427" s="89"/>
      <c r="J427" s="15"/>
      <c r="K427" s="52"/>
      <c r="L427" s="15"/>
      <c r="M427" s="234"/>
      <c r="N427" s="56"/>
      <c r="O427" s="53"/>
    </row>
    <row r="428" spans="1:15" ht="57" hidden="1" x14ac:dyDescent="0.25">
      <c r="A428" s="62" t="s">
        <v>218</v>
      </c>
      <c r="B428" s="155" t="s">
        <v>110</v>
      </c>
      <c r="C428" s="14">
        <f t="shared" ref="C428:L428" si="123">C429</f>
        <v>0</v>
      </c>
      <c r="D428" s="14">
        <f t="shared" si="123"/>
        <v>0</v>
      </c>
      <c r="E428" s="14">
        <f t="shared" si="123"/>
        <v>0</v>
      </c>
      <c r="F428" s="14">
        <f t="shared" si="123"/>
        <v>0</v>
      </c>
      <c r="G428" s="87">
        <f t="shared" si="123"/>
        <v>0</v>
      </c>
      <c r="H428" s="87">
        <f t="shared" si="123"/>
        <v>0</v>
      </c>
      <c r="I428" s="87">
        <f t="shared" si="123"/>
        <v>0</v>
      </c>
      <c r="J428" s="14">
        <f t="shared" si="123"/>
        <v>0</v>
      </c>
      <c r="K428" s="14">
        <f t="shared" si="123"/>
        <v>0</v>
      </c>
      <c r="L428" s="14">
        <f t="shared" si="123"/>
        <v>0</v>
      </c>
      <c r="M428" s="132"/>
      <c r="N428" s="236"/>
      <c r="O428" s="53"/>
    </row>
    <row r="429" spans="1:15" ht="30" hidden="1" x14ac:dyDescent="0.25">
      <c r="A429" s="62"/>
      <c r="B429" s="216" t="s">
        <v>207</v>
      </c>
      <c r="C429" s="15">
        <f t="shared" ref="C429:L429" si="124">SUM(C430:C431)</f>
        <v>0</v>
      </c>
      <c r="D429" s="15">
        <f t="shared" si="124"/>
        <v>0</v>
      </c>
      <c r="E429" s="15">
        <f t="shared" si="124"/>
        <v>0</v>
      </c>
      <c r="F429" s="15">
        <f t="shared" si="124"/>
        <v>0</v>
      </c>
      <c r="G429" s="88">
        <f t="shared" si="124"/>
        <v>0</v>
      </c>
      <c r="H429" s="88">
        <f t="shared" si="124"/>
        <v>0</v>
      </c>
      <c r="I429" s="88">
        <f t="shared" si="124"/>
        <v>0</v>
      </c>
      <c r="J429" s="15">
        <f t="shared" si="124"/>
        <v>0</v>
      </c>
      <c r="K429" s="15">
        <f t="shared" si="124"/>
        <v>0</v>
      </c>
      <c r="L429" s="15">
        <f t="shared" si="124"/>
        <v>0</v>
      </c>
      <c r="M429" s="235"/>
      <c r="N429" s="56"/>
      <c r="O429" s="53"/>
    </row>
    <row r="430" spans="1:15" ht="15.75" hidden="1" x14ac:dyDescent="0.25">
      <c r="A430" s="62"/>
      <c r="B430" s="142"/>
      <c r="C430" s="49"/>
      <c r="D430" s="49"/>
      <c r="E430" s="48"/>
      <c r="F430" s="50"/>
      <c r="G430" s="107"/>
      <c r="H430" s="108"/>
      <c r="I430" s="107"/>
      <c r="J430" s="49"/>
      <c r="K430" s="49"/>
      <c r="L430" s="49"/>
      <c r="M430" s="79"/>
      <c r="N430" s="184"/>
      <c r="O430" s="53"/>
    </row>
    <row r="431" spans="1:15" ht="15.75" hidden="1" x14ac:dyDescent="0.25">
      <c r="A431" s="62"/>
      <c r="B431" s="156"/>
      <c r="C431" s="49"/>
      <c r="D431" s="49"/>
      <c r="E431" s="48"/>
      <c r="F431" s="50"/>
      <c r="G431" s="107"/>
      <c r="H431" s="108"/>
      <c r="I431" s="107"/>
      <c r="J431" s="49"/>
      <c r="K431" s="49"/>
      <c r="L431" s="49"/>
      <c r="M431" s="79"/>
      <c r="N431" s="184"/>
      <c r="O431" s="53"/>
    </row>
    <row r="432" spans="1:15" ht="57" hidden="1" x14ac:dyDescent="0.25">
      <c r="A432" s="62" t="s">
        <v>215</v>
      </c>
      <c r="B432" s="63" t="s">
        <v>85</v>
      </c>
      <c r="C432" s="14">
        <f>C433</f>
        <v>0</v>
      </c>
      <c r="D432" s="14">
        <f t="shared" ref="D432:L432" si="125">D433</f>
        <v>0</v>
      </c>
      <c r="E432" s="14">
        <f t="shared" si="125"/>
        <v>0</v>
      </c>
      <c r="F432" s="14">
        <f t="shared" si="125"/>
        <v>0</v>
      </c>
      <c r="G432" s="87">
        <f t="shared" si="125"/>
        <v>0</v>
      </c>
      <c r="H432" s="87">
        <f t="shared" si="125"/>
        <v>0</v>
      </c>
      <c r="I432" s="87">
        <f t="shared" si="125"/>
        <v>0</v>
      </c>
      <c r="J432" s="14">
        <f t="shared" si="125"/>
        <v>0</v>
      </c>
      <c r="K432" s="14">
        <f t="shared" si="125"/>
        <v>0</v>
      </c>
      <c r="L432" s="14">
        <f t="shared" si="125"/>
        <v>0</v>
      </c>
      <c r="M432" s="132"/>
      <c r="N432" s="56"/>
      <c r="O432" s="53"/>
    </row>
    <row r="433" spans="1:15" ht="45" hidden="1" x14ac:dyDescent="0.25">
      <c r="A433" s="62"/>
      <c r="B433" s="210" t="s">
        <v>38</v>
      </c>
      <c r="C433" s="15">
        <f>C435+C434</f>
        <v>0</v>
      </c>
      <c r="D433" s="15">
        <f t="shared" ref="D433:L433" si="126">D435+D434</f>
        <v>0</v>
      </c>
      <c r="E433" s="15">
        <f t="shared" si="126"/>
        <v>0</v>
      </c>
      <c r="F433" s="15">
        <f t="shared" si="126"/>
        <v>0</v>
      </c>
      <c r="G433" s="88">
        <f t="shared" si="126"/>
        <v>0</v>
      </c>
      <c r="H433" s="88">
        <f t="shared" si="126"/>
        <v>0</v>
      </c>
      <c r="I433" s="88">
        <f t="shared" si="126"/>
        <v>0</v>
      </c>
      <c r="J433" s="15">
        <f t="shared" si="126"/>
        <v>0</v>
      </c>
      <c r="K433" s="15">
        <f t="shared" si="126"/>
        <v>0</v>
      </c>
      <c r="L433" s="15">
        <f t="shared" si="126"/>
        <v>0</v>
      </c>
      <c r="M433" s="235"/>
      <c r="N433" s="56"/>
      <c r="O433" s="53"/>
    </row>
    <row r="434" spans="1:15" ht="15.75" hidden="1" x14ac:dyDescent="0.25">
      <c r="A434" s="62"/>
      <c r="B434" s="57"/>
      <c r="C434" s="14"/>
      <c r="D434" s="14"/>
      <c r="E434" s="52"/>
      <c r="F434" s="14"/>
      <c r="G434" s="89"/>
      <c r="H434" s="87"/>
      <c r="I434" s="87"/>
      <c r="J434" s="14"/>
      <c r="K434" s="14"/>
      <c r="L434" s="14"/>
      <c r="M434" s="132"/>
      <c r="N434" s="56"/>
      <c r="O434" s="53"/>
    </row>
    <row r="435" spans="1:15" ht="15.75" hidden="1" x14ac:dyDescent="0.25">
      <c r="A435" s="62"/>
      <c r="B435" s="57"/>
      <c r="C435" s="14"/>
      <c r="D435" s="14"/>
      <c r="E435" s="52"/>
      <c r="F435" s="14"/>
      <c r="G435" s="89"/>
      <c r="H435" s="87"/>
      <c r="I435" s="87"/>
      <c r="J435" s="14"/>
      <c r="K435" s="14"/>
      <c r="L435" s="14"/>
      <c r="M435" s="132"/>
      <c r="N435" s="56"/>
      <c r="O435" s="53"/>
    </row>
    <row r="436" spans="1:15" ht="57" hidden="1" x14ac:dyDescent="0.25">
      <c r="A436" s="62" t="s">
        <v>175</v>
      </c>
      <c r="B436" s="155" t="s">
        <v>108</v>
      </c>
      <c r="C436" s="14">
        <f t="shared" ref="C436:L436" si="127">C437</f>
        <v>0</v>
      </c>
      <c r="D436" s="14">
        <f t="shared" si="127"/>
        <v>0</v>
      </c>
      <c r="E436" s="14">
        <f>E437</f>
        <v>254110700</v>
      </c>
      <c r="F436" s="14">
        <f t="shared" si="127"/>
        <v>0</v>
      </c>
      <c r="G436" s="87">
        <f>G437</f>
        <v>254110700</v>
      </c>
      <c r="H436" s="87">
        <f t="shared" si="127"/>
        <v>0</v>
      </c>
      <c r="I436" s="87">
        <f t="shared" si="127"/>
        <v>717570</v>
      </c>
      <c r="J436" s="14">
        <f t="shared" si="127"/>
        <v>717570</v>
      </c>
      <c r="K436" s="14">
        <f t="shared" si="127"/>
        <v>717570</v>
      </c>
      <c r="L436" s="14">
        <f t="shared" si="127"/>
        <v>717570</v>
      </c>
      <c r="M436" s="132"/>
      <c r="N436" s="56"/>
      <c r="O436" s="53"/>
    </row>
    <row r="437" spans="1:15" ht="30" hidden="1" x14ac:dyDescent="0.25">
      <c r="A437" s="62"/>
      <c r="B437" s="210" t="s">
        <v>101</v>
      </c>
      <c r="C437" s="15">
        <f>C438+C439+C440+C445</f>
        <v>0</v>
      </c>
      <c r="D437" s="15">
        <f t="shared" ref="D437:L437" si="128">D438+D439+D440+D445</f>
        <v>0</v>
      </c>
      <c r="E437" s="15">
        <f t="shared" si="128"/>
        <v>254110700</v>
      </c>
      <c r="F437" s="15">
        <f t="shared" si="128"/>
        <v>0</v>
      </c>
      <c r="G437" s="15">
        <f t="shared" si="128"/>
        <v>254110700</v>
      </c>
      <c r="H437" s="15">
        <f t="shared" si="128"/>
        <v>0</v>
      </c>
      <c r="I437" s="15">
        <f t="shared" si="128"/>
        <v>717570</v>
      </c>
      <c r="J437" s="15">
        <f t="shared" si="128"/>
        <v>717570</v>
      </c>
      <c r="K437" s="15">
        <f t="shared" si="128"/>
        <v>717570</v>
      </c>
      <c r="L437" s="15">
        <f t="shared" si="128"/>
        <v>717570</v>
      </c>
      <c r="M437" s="235"/>
      <c r="N437" s="56"/>
      <c r="O437" s="53"/>
    </row>
    <row r="438" spans="1:15" ht="90" hidden="1" x14ac:dyDescent="0.25">
      <c r="A438" s="62"/>
      <c r="B438" s="57" t="s">
        <v>296</v>
      </c>
      <c r="C438" s="15"/>
      <c r="D438" s="15"/>
      <c r="E438" s="52">
        <v>16270</v>
      </c>
      <c r="F438" s="15"/>
      <c r="G438" s="89">
        <v>16270</v>
      </c>
      <c r="H438" s="88"/>
      <c r="I438" s="88"/>
      <c r="J438" s="15"/>
      <c r="K438" s="15"/>
      <c r="L438" s="15"/>
      <c r="M438" s="193" t="s">
        <v>297</v>
      </c>
      <c r="N438" s="193" t="s">
        <v>280</v>
      </c>
      <c r="O438" s="53"/>
    </row>
    <row r="439" spans="1:15" ht="45" hidden="1" x14ac:dyDescent="0.25">
      <c r="A439" s="62"/>
      <c r="B439" s="59" t="s">
        <v>298</v>
      </c>
      <c r="C439" s="15"/>
      <c r="D439" s="15"/>
      <c r="E439" s="52">
        <v>165000</v>
      </c>
      <c r="F439" s="52"/>
      <c r="G439" s="89">
        <v>165000</v>
      </c>
      <c r="H439" s="89"/>
      <c r="I439" s="88"/>
      <c r="J439" s="15"/>
      <c r="K439" s="15"/>
      <c r="L439" s="15"/>
      <c r="M439" s="193" t="s">
        <v>297</v>
      </c>
      <c r="N439" s="193" t="s">
        <v>280</v>
      </c>
      <c r="O439" s="53"/>
    </row>
    <row r="440" spans="1:15" ht="75" hidden="1" x14ac:dyDescent="0.25">
      <c r="A440" s="62"/>
      <c r="B440" s="148" t="s">
        <v>299</v>
      </c>
      <c r="C440" s="52"/>
      <c r="D440" s="21"/>
      <c r="E440" s="52">
        <f>E441+E442+E443+E444</f>
        <v>98465000</v>
      </c>
      <c r="F440" s="52"/>
      <c r="G440" s="89">
        <f>G441+G442+G443+G444</f>
        <v>98465000</v>
      </c>
      <c r="H440" s="89"/>
      <c r="I440" s="89"/>
      <c r="J440" s="52"/>
      <c r="K440" s="52"/>
      <c r="L440" s="52"/>
      <c r="M440" s="235"/>
      <c r="N440" s="235"/>
      <c r="O440" s="53"/>
    </row>
    <row r="441" spans="1:15" ht="47.25" hidden="1" x14ac:dyDescent="0.25">
      <c r="A441" s="62"/>
      <c r="B441" s="116" t="s">
        <v>300</v>
      </c>
      <c r="C441" s="15"/>
      <c r="D441" s="15"/>
      <c r="E441" s="15">
        <v>24050000</v>
      </c>
      <c r="F441" s="15"/>
      <c r="G441" s="88">
        <v>24050000</v>
      </c>
      <c r="H441" s="88"/>
      <c r="I441" s="88"/>
      <c r="J441" s="15"/>
      <c r="K441" s="15"/>
      <c r="L441" s="15"/>
      <c r="M441" s="235" t="s">
        <v>301</v>
      </c>
      <c r="N441" s="193" t="s">
        <v>280</v>
      </c>
      <c r="O441" s="53"/>
    </row>
    <row r="442" spans="1:15" ht="78.75" hidden="1" x14ac:dyDescent="0.25">
      <c r="A442" s="62"/>
      <c r="B442" s="116" t="s">
        <v>302</v>
      </c>
      <c r="C442" s="15"/>
      <c r="D442" s="239"/>
      <c r="E442" s="15">
        <v>65000000</v>
      </c>
      <c r="F442" s="15"/>
      <c r="G442" s="88">
        <v>65000000</v>
      </c>
      <c r="H442" s="88"/>
      <c r="I442" s="88"/>
      <c r="J442" s="15"/>
      <c r="K442" s="15"/>
      <c r="L442" s="15"/>
      <c r="M442" s="76" t="s">
        <v>303</v>
      </c>
      <c r="N442" s="193" t="s">
        <v>280</v>
      </c>
      <c r="O442" s="53"/>
    </row>
    <row r="443" spans="1:15" ht="47.25" hidden="1" x14ac:dyDescent="0.25">
      <c r="A443" s="62"/>
      <c r="B443" s="116" t="s">
        <v>304</v>
      </c>
      <c r="C443" s="15"/>
      <c r="D443" s="15"/>
      <c r="E443" s="15">
        <v>8600000</v>
      </c>
      <c r="F443" s="15"/>
      <c r="G443" s="88">
        <v>8600000</v>
      </c>
      <c r="H443" s="88"/>
      <c r="I443" s="88"/>
      <c r="J443" s="15"/>
      <c r="K443" s="15"/>
      <c r="L443" s="15"/>
      <c r="M443" s="76" t="s">
        <v>301</v>
      </c>
      <c r="N443" s="193" t="s">
        <v>280</v>
      </c>
      <c r="O443" s="53"/>
    </row>
    <row r="444" spans="1:15" ht="47.25" hidden="1" x14ac:dyDescent="0.25">
      <c r="A444" s="62"/>
      <c r="B444" s="205" t="s">
        <v>305</v>
      </c>
      <c r="C444" s="15"/>
      <c r="D444" s="15"/>
      <c r="E444" s="15">
        <v>815000</v>
      </c>
      <c r="F444" s="15"/>
      <c r="G444" s="88">
        <v>815000</v>
      </c>
      <c r="H444" s="88"/>
      <c r="I444" s="88"/>
      <c r="J444" s="15"/>
      <c r="K444" s="15"/>
      <c r="L444" s="15"/>
      <c r="M444" s="76" t="s">
        <v>301</v>
      </c>
      <c r="N444" s="193" t="s">
        <v>280</v>
      </c>
      <c r="O444" s="53"/>
    </row>
    <row r="445" spans="1:15" ht="165" hidden="1" x14ac:dyDescent="0.25">
      <c r="A445" s="62"/>
      <c r="B445" s="148" t="s">
        <v>306</v>
      </c>
      <c r="C445" s="52"/>
      <c r="D445" s="52"/>
      <c r="E445" s="52">
        <f>E446+E447+E448</f>
        <v>155464430</v>
      </c>
      <c r="F445" s="52"/>
      <c r="G445" s="89">
        <f>G446+G447+G448</f>
        <v>155464430</v>
      </c>
      <c r="H445" s="89"/>
      <c r="I445" s="89">
        <f>I446+I447+I448</f>
        <v>717570</v>
      </c>
      <c r="J445" s="52">
        <f>J446+J447+J448</f>
        <v>717570</v>
      </c>
      <c r="K445" s="52">
        <f>K446+K447+K448</f>
        <v>717570</v>
      </c>
      <c r="L445" s="52">
        <f>L446+L447+L448</f>
        <v>717570</v>
      </c>
      <c r="M445" s="76"/>
      <c r="N445" s="193"/>
      <c r="O445" s="53"/>
    </row>
    <row r="446" spans="1:15" ht="47.25" hidden="1" x14ac:dyDescent="0.25">
      <c r="A446" s="62"/>
      <c r="B446" s="205" t="s">
        <v>307</v>
      </c>
      <c r="C446" s="15"/>
      <c r="D446" s="15"/>
      <c r="E446" s="15">
        <v>50782430</v>
      </c>
      <c r="F446" s="15"/>
      <c r="G446" s="88">
        <v>50782430</v>
      </c>
      <c r="H446" s="88"/>
      <c r="I446" s="88">
        <v>717570</v>
      </c>
      <c r="J446" s="15"/>
      <c r="K446" s="15">
        <v>717570</v>
      </c>
      <c r="L446" s="15"/>
      <c r="M446" s="238" t="s">
        <v>301</v>
      </c>
      <c r="N446" s="193" t="s">
        <v>280</v>
      </c>
      <c r="O446" s="53"/>
    </row>
    <row r="447" spans="1:15" ht="31.5" hidden="1" x14ac:dyDescent="0.25">
      <c r="A447" s="62"/>
      <c r="B447" s="205" t="s">
        <v>308</v>
      </c>
      <c r="C447" s="15"/>
      <c r="D447" s="15"/>
      <c r="E447" s="15"/>
      <c r="F447" s="15"/>
      <c r="G447" s="88"/>
      <c r="H447" s="88"/>
      <c r="I447" s="88"/>
      <c r="J447" s="15">
        <v>717570</v>
      </c>
      <c r="K447" s="15"/>
      <c r="L447" s="15">
        <v>717570</v>
      </c>
      <c r="M447" s="238" t="s">
        <v>309</v>
      </c>
      <c r="N447" s="193" t="s">
        <v>280</v>
      </c>
      <c r="O447" s="53"/>
    </row>
    <row r="448" spans="1:15" ht="47.25" hidden="1" x14ac:dyDescent="0.25">
      <c r="A448" s="62"/>
      <c r="B448" s="205" t="s">
        <v>310</v>
      </c>
      <c r="C448" s="15"/>
      <c r="D448" s="15"/>
      <c r="E448" s="15">
        <v>104682000</v>
      </c>
      <c r="F448" s="15"/>
      <c r="G448" s="88">
        <v>104682000</v>
      </c>
      <c r="H448" s="88"/>
      <c r="I448" s="88"/>
      <c r="J448" s="15"/>
      <c r="K448" s="15"/>
      <c r="L448" s="15"/>
      <c r="M448" s="238" t="s">
        <v>301</v>
      </c>
      <c r="N448" s="193" t="s">
        <v>280</v>
      </c>
      <c r="O448" s="53"/>
    </row>
    <row r="449" spans="1:15" ht="16.5" hidden="1" customHeight="1" x14ac:dyDescent="0.25">
      <c r="A449" s="62"/>
      <c r="B449" s="148"/>
      <c r="C449" s="52"/>
      <c r="D449" s="52"/>
      <c r="E449" s="52"/>
      <c r="F449" s="52"/>
      <c r="G449" s="89"/>
      <c r="H449" s="89"/>
      <c r="I449" s="89"/>
      <c r="J449" s="52"/>
      <c r="K449" s="52"/>
      <c r="L449" s="52"/>
      <c r="M449" s="238"/>
      <c r="N449" s="193"/>
      <c r="O449" s="53"/>
    </row>
    <row r="450" spans="1:15" ht="16.5" hidden="1" customHeight="1" x14ac:dyDescent="0.25">
      <c r="A450" s="62"/>
      <c r="B450" s="148"/>
      <c r="C450" s="52"/>
      <c r="D450" s="52"/>
      <c r="E450" s="52"/>
      <c r="F450" s="52"/>
      <c r="G450" s="89"/>
      <c r="H450" s="89"/>
      <c r="I450" s="89"/>
      <c r="J450" s="52"/>
      <c r="K450" s="52"/>
      <c r="L450" s="52"/>
      <c r="M450" s="238"/>
      <c r="N450" s="193"/>
      <c r="O450" s="53"/>
    </row>
    <row r="451" spans="1:15" ht="114" hidden="1" x14ac:dyDescent="0.25">
      <c r="A451" s="62" t="s">
        <v>276</v>
      </c>
      <c r="B451" s="63" t="s">
        <v>277</v>
      </c>
      <c r="C451" s="14">
        <f>C452</f>
        <v>0</v>
      </c>
      <c r="D451" s="14">
        <f t="shared" ref="D451:L451" si="129">D452</f>
        <v>0</v>
      </c>
      <c r="E451" s="14">
        <f t="shared" si="129"/>
        <v>0</v>
      </c>
      <c r="F451" s="14">
        <f t="shared" si="129"/>
        <v>0</v>
      </c>
      <c r="G451" s="87">
        <f t="shared" si="129"/>
        <v>0</v>
      </c>
      <c r="H451" s="14">
        <f t="shared" si="129"/>
        <v>0</v>
      </c>
      <c r="I451" s="87">
        <f t="shared" si="129"/>
        <v>0</v>
      </c>
      <c r="J451" s="14">
        <f t="shared" si="129"/>
        <v>0</v>
      </c>
      <c r="K451" s="14">
        <f t="shared" si="129"/>
        <v>0</v>
      </c>
      <c r="L451" s="14">
        <f t="shared" si="129"/>
        <v>0</v>
      </c>
      <c r="M451" s="235"/>
      <c r="N451" s="193"/>
      <c r="O451" s="53"/>
    </row>
    <row r="452" spans="1:15" ht="30" hidden="1" x14ac:dyDescent="0.25">
      <c r="A452" s="62"/>
      <c r="B452" s="216" t="s">
        <v>207</v>
      </c>
      <c r="C452" s="15">
        <f>SUM(C453:C455)</f>
        <v>0</v>
      </c>
      <c r="D452" s="15">
        <f t="shared" ref="D452:L452" si="130">SUM(D453:D455)</f>
        <v>0</v>
      </c>
      <c r="E452" s="15">
        <f t="shared" si="130"/>
        <v>0</v>
      </c>
      <c r="F452" s="15">
        <f t="shared" si="130"/>
        <v>0</v>
      </c>
      <c r="G452" s="88">
        <f t="shared" si="130"/>
        <v>0</v>
      </c>
      <c r="H452" s="15">
        <f t="shared" si="130"/>
        <v>0</v>
      </c>
      <c r="I452" s="88">
        <f t="shared" si="130"/>
        <v>0</v>
      </c>
      <c r="J452" s="15">
        <f t="shared" si="130"/>
        <v>0</v>
      </c>
      <c r="K452" s="15">
        <f t="shared" si="130"/>
        <v>0</v>
      </c>
      <c r="L452" s="15">
        <f t="shared" si="130"/>
        <v>0</v>
      </c>
      <c r="M452" s="235"/>
      <c r="N452" s="193"/>
      <c r="O452" s="53"/>
    </row>
    <row r="453" spans="1:15" ht="60" hidden="1" x14ac:dyDescent="0.25">
      <c r="A453" s="62"/>
      <c r="B453" s="124" t="s">
        <v>311</v>
      </c>
      <c r="C453" s="87"/>
      <c r="D453" s="87"/>
      <c r="E453" s="89"/>
      <c r="F453" s="87"/>
      <c r="G453" s="89"/>
      <c r="H453" s="87"/>
      <c r="I453" s="89"/>
      <c r="J453" s="89"/>
      <c r="K453" s="89"/>
      <c r="L453" s="89"/>
      <c r="M453" s="632" t="s">
        <v>334</v>
      </c>
      <c r="N453" s="634" t="s">
        <v>320</v>
      </c>
      <c r="O453" s="53"/>
    </row>
    <row r="454" spans="1:15" ht="15.75" hidden="1" x14ac:dyDescent="0.25">
      <c r="A454" s="62"/>
      <c r="B454" s="61" t="s">
        <v>335</v>
      </c>
      <c r="C454" s="88"/>
      <c r="D454" s="94"/>
      <c r="E454" s="89"/>
      <c r="F454" s="89"/>
      <c r="G454" s="89"/>
      <c r="H454" s="89"/>
      <c r="I454" s="89"/>
      <c r="J454" s="89"/>
      <c r="K454" s="89"/>
      <c r="L454" s="89"/>
      <c r="M454" s="633"/>
      <c r="N454" s="635"/>
      <c r="O454" s="53"/>
    </row>
    <row r="455" spans="1:15" ht="15.75" hidden="1" x14ac:dyDescent="0.25">
      <c r="A455" s="62"/>
      <c r="B455" s="57"/>
      <c r="C455" s="37"/>
      <c r="D455" s="37"/>
      <c r="E455" s="37"/>
      <c r="F455" s="37"/>
      <c r="G455" s="83"/>
      <c r="H455" s="37"/>
      <c r="I455" s="83"/>
      <c r="J455" s="37"/>
      <c r="K455" s="37"/>
      <c r="L455" s="37"/>
      <c r="M455" s="243"/>
      <c r="N455" s="76"/>
      <c r="O455" s="53"/>
    </row>
    <row r="456" spans="1:15" ht="57" hidden="1" x14ac:dyDescent="0.25">
      <c r="A456" s="62" t="s">
        <v>4</v>
      </c>
      <c r="B456" s="155" t="s">
        <v>5</v>
      </c>
      <c r="C456" s="14">
        <f t="shared" ref="C456:L456" si="131">C457+C485+C489+C468+C471+C477+C482+C474</f>
        <v>0</v>
      </c>
      <c r="D456" s="14">
        <f t="shared" si="131"/>
        <v>0</v>
      </c>
      <c r="E456" s="14">
        <f t="shared" si="131"/>
        <v>915341</v>
      </c>
      <c r="F456" s="14">
        <f t="shared" si="131"/>
        <v>583638</v>
      </c>
      <c r="G456" s="87">
        <f t="shared" si="131"/>
        <v>915341</v>
      </c>
      <c r="H456" s="87">
        <f t="shared" si="131"/>
        <v>13043331</v>
      </c>
      <c r="I456" s="87">
        <f t="shared" si="131"/>
        <v>19325310</v>
      </c>
      <c r="J456" s="14">
        <f t="shared" si="131"/>
        <v>19325310</v>
      </c>
      <c r="K456" s="14">
        <f t="shared" si="131"/>
        <v>6865617</v>
      </c>
      <c r="L456" s="14">
        <f t="shared" si="131"/>
        <v>6865617</v>
      </c>
      <c r="M456" s="132"/>
      <c r="N456" s="56"/>
      <c r="O456" s="53"/>
    </row>
    <row r="457" spans="1:15" ht="71.25" hidden="1" x14ac:dyDescent="0.25">
      <c r="A457" s="62" t="s">
        <v>6</v>
      </c>
      <c r="B457" s="63" t="s">
        <v>7</v>
      </c>
      <c r="C457" s="14">
        <f>C458</f>
        <v>0</v>
      </c>
      <c r="D457" s="14">
        <f t="shared" ref="D457:L457" si="132">D458</f>
        <v>0</v>
      </c>
      <c r="E457" s="14">
        <f t="shared" si="132"/>
        <v>124048</v>
      </c>
      <c r="F457" s="14">
        <f t="shared" si="132"/>
        <v>0</v>
      </c>
      <c r="G457" s="87">
        <f t="shared" si="132"/>
        <v>124048</v>
      </c>
      <c r="H457" s="87">
        <f t="shared" si="132"/>
        <v>12459693</v>
      </c>
      <c r="I457" s="87">
        <f t="shared" si="132"/>
        <v>17367534</v>
      </c>
      <c r="J457" s="14">
        <f t="shared" si="132"/>
        <v>18867534</v>
      </c>
      <c r="K457" s="14">
        <f t="shared" si="132"/>
        <v>5647534</v>
      </c>
      <c r="L457" s="14">
        <f t="shared" si="132"/>
        <v>6407841</v>
      </c>
      <c r="M457" s="132"/>
      <c r="N457" s="56"/>
      <c r="O457" s="53"/>
    </row>
    <row r="458" spans="1:15" ht="48" hidden="1" customHeight="1" x14ac:dyDescent="0.25">
      <c r="A458" s="217"/>
      <c r="B458" s="205" t="s">
        <v>103</v>
      </c>
      <c r="C458" s="15">
        <f t="shared" ref="C458:L458" si="133">SUM(C459:C467)</f>
        <v>0</v>
      </c>
      <c r="D458" s="15">
        <f t="shared" si="133"/>
        <v>0</v>
      </c>
      <c r="E458" s="15">
        <f t="shared" si="133"/>
        <v>124048</v>
      </c>
      <c r="F458" s="15">
        <f t="shared" si="133"/>
        <v>0</v>
      </c>
      <c r="G458" s="88">
        <f t="shared" si="133"/>
        <v>124048</v>
      </c>
      <c r="H458" s="88">
        <f t="shared" si="133"/>
        <v>12459693</v>
      </c>
      <c r="I458" s="88">
        <f t="shared" si="133"/>
        <v>17367534</v>
      </c>
      <c r="J458" s="15">
        <f t="shared" si="133"/>
        <v>18867534</v>
      </c>
      <c r="K458" s="15">
        <f t="shared" si="133"/>
        <v>5647534</v>
      </c>
      <c r="L458" s="15">
        <f t="shared" si="133"/>
        <v>6407841</v>
      </c>
      <c r="M458" s="235"/>
      <c r="N458" s="56"/>
      <c r="O458" s="53"/>
    </row>
    <row r="459" spans="1:15" ht="63" hidden="1" x14ac:dyDescent="0.25">
      <c r="A459" s="217"/>
      <c r="B459" s="218" t="s">
        <v>344</v>
      </c>
      <c r="C459" s="52"/>
      <c r="D459" s="52"/>
      <c r="E459" s="52"/>
      <c r="F459" s="52"/>
      <c r="G459" s="89"/>
      <c r="H459" s="89"/>
      <c r="I459" s="89">
        <v>1087534</v>
      </c>
      <c r="J459" s="52">
        <v>1087534</v>
      </c>
      <c r="K459" s="52">
        <v>1087534</v>
      </c>
      <c r="L459" s="52">
        <v>1087534</v>
      </c>
      <c r="M459" s="235" t="s">
        <v>345</v>
      </c>
      <c r="N459" s="235" t="s">
        <v>345</v>
      </c>
      <c r="O459" s="53"/>
    </row>
    <row r="460" spans="1:15" ht="147.75" hidden="1" customHeight="1" x14ac:dyDescent="0.25">
      <c r="A460" s="217"/>
      <c r="B460" s="219" t="s">
        <v>346</v>
      </c>
      <c r="C460" s="52"/>
      <c r="D460" s="52"/>
      <c r="E460" s="52"/>
      <c r="F460" s="52"/>
      <c r="G460" s="89"/>
      <c r="H460" s="89">
        <v>739693</v>
      </c>
      <c r="I460" s="89"/>
      <c r="J460" s="52">
        <v>3000000</v>
      </c>
      <c r="K460" s="52"/>
      <c r="L460" s="52">
        <v>2260307</v>
      </c>
      <c r="M460" s="235" t="s">
        <v>347</v>
      </c>
      <c r="N460" s="235" t="s">
        <v>348</v>
      </c>
      <c r="O460" s="53"/>
    </row>
    <row r="461" spans="1:15" ht="39.75" hidden="1" customHeight="1" x14ac:dyDescent="0.25">
      <c r="A461" s="217"/>
      <c r="B461" s="219" t="s">
        <v>371</v>
      </c>
      <c r="C461" s="52"/>
      <c r="D461" s="52"/>
      <c r="E461" s="52"/>
      <c r="F461" s="52"/>
      <c r="G461" s="89"/>
      <c r="H461" s="89"/>
      <c r="I461" s="89">
        <v>3060000</v>
      </c>
      <c r="J461" s="52"/>
      <c r="K461" s="52">
        <v>3060000</v>
      </c>
      <c r="L461" s="52"/>
      <c r="M461" s="235" t="s">
        <v>372</v>
      </c>
      <c r="N461" s="235" t="s">
        <v>372</v>
      </c>
      <c r="O461" s="53"/>
    </row>
    <row r="462" spans="1:15" ht="57.75" hidden="1" customHeight="1" x14ac:dyDescent="0.25">
      <c r="A462" s="217"/>
      <c r="B462" s="219" t="s">
        <v>349</v>
      </c>
      <c r="C462" s="52"/>
      <c r="D462" s="52"/>
      <c r="E462" s="52"/>
      <c r="F462" s="52"/>
      <c r="G462" s="89"/>
      <c r="H462" s="89"/>
      <c r="I462" s="89">
        <v>11720000</v>
      </c>
      <c r="J462" s="52"/>
      <c r="K462" s="52"/>
      <c r="L462" s="52"/>
      <c r="M462" s="235" t="s">
        <v>350</v>
      </c>
      <c r="N462" s="235" t="s">
        <v>351</v>
      </c>
      <c r="O462" s="53"/>
    </row>
    <row r="463" spans="1:15" ht="129.75" hidden="1" customHeight="1" x14ac:dyDescent="0.25">
      <c r="A463" s="217"/>
      <c r="B463" s="219" t="s">
        <v>352</v>
      </c>
      <c r="C463" s="52"/>
      <c r="D463" s="52"/>
      <c r="E463" s="52"/>
      <c r="F463" s="52"/>
      <c r="G463" s="89"/>
      <c r="H463" s="89">
        <v>11720000</v>
      </c>
      <c r="I463" s="89"/>
      <c r="J463" s="52">
        <v>14780000</v>
      </c>
      <c r="K463" s="52"/>
      <c r="L463" s="52">
        <v>3060000</v>
      </c>
      <c r="M463" s="235" t="s">
        <v>353</v>
      </c>
      <c r="N463" s="235" t="s">
        <v>354</v>
      </c>
      <c r="O463" s="53"/>
    </row>
    <row r="464" spans="1:15" ht="31.5" hidden="1" x14ac:dyDescent="0.25">
      <c r="A464" s="217"/>
      <c r="B464" s="616" t="s">
        <v>342</v>
      </c>
      <c r="C464" s="52"/>
      <c r="D464" s="52"/>
      <c r="E464" s="52">
        <v>124048</v>
      </c>
      <c r="F464" s="52"/>
      <c r="G464" s="89">
        <v>124048</v>
      </c>
      <c r="H464" s="89"/>
      <c r="I464" s="89"/>
      <c r="J464" s="52"/>
      <c r="K464" s="52"/>
      <c r="L464" s="52"/>
      <c r="M464" s="235" t="s">
        <v>355</v>
      </c>
      <c r="N464" s="235" t="s">
        <v>355</v>
      </c>
      <c r="O464" s="53"/>
    </row>
    <row r="465" spans="1:15" ht="78.75" hidden="1" x14ac:dyDescent="0.25">
      <c r="A465" s="217"/>
      <c r="B465" s="617"/>
      <c r="C465" s="52"/>
      <c r="D465" s="52"/>
      <c r="E465" s="52"/>
      <c r="F465" s="52"/>
      <c r="G465" s="89"/>
      <c r="H465" s="89"/>
      <c r="I465" s="89">
        <v>1500000</v>
      </c>
      <c r="J465" s="52"/>
      <c r="K465" s="52">
        <v>1500000</v>
      </c>
      <c r="L465" s="52"/>
      <c r="M465" s="235" t="s">
        <v>356</v>
      </c>
      <c r="N465" s="235" t="s">
        <v>357</v>
      </c>
      <c r="O465" s="53"/>
    </row>
    <row r="466" spans="1:15" ht="15.75" hidden="1" x14ac:dyDescent="0.25">
      <c r="A466" s="217"/>
      <c r="B466" s="219"/>
      <c r="C466" s="52"/>
      <c r="D466" s="52"/>
      <c r="E466" s="52"/>
      <c r="F466" s="52"/>
      <c r="G466" s="89"/>
      <c r="H466" s="89"/>
      <c r="I466" s="89"/>
      <c r="J466" s="52"/>
      <c r="K466" s="52"/>
      <c r="L466" s="52"/>
      <c r="M466" s="235"/>
      <c r="N466" s="244"/>
      <c r="O466" s="53"/>
    </row>
    <row r="467" spans="1:15" ht="15.75" hidden="1" x14ac:dyDescent="0.25">
      <c r="A467" s="217"/>
      <c r="B467" s="219"/>
      <c r="C467" s="52"/>
      <c r="D467" s="52"/>
      <c r="E467" s="52"/>
      <c r="F467" s="52"/>
      <c r="G467" s="89"/>
      <c r="H467" s="89"/>
      <c r="I467" s="89"/>
      <c r="J467" s="52"/>
      <c r="K467" s="52"/>
      <c r="L467" s="52"/>
      <c r="M467" s="235"/>
      <c r="N467" s="235"/>
      <c r="O467" s="53"/>
    </row>
    <row r="468" spans="1:15" ht="57" hidden="1" x14ac:dyDescent="0.25">
      <c r="A468" s="62" t="s">
        <v>87</v>
      </c>
      <c r="B468" s="209" t="s">
        <v>88</v>
      </c>
      <c r="C468" s="14">
        <f t="shared" ref="C468:L469" si="134">C469</f>
        <v>0</v>
      </c>
      <c r="D468" s="14">
        <f t="shared" si="134"/>
        <v>0</v>
      </c>
      <c r="E468" s="14">
        <f t="shared" si="134"/>
        <v>0</v>
      </c>
      <c r="F468" s="14">
        <f t="shared" si="134"/>
        <v>0</v>
      </c>
      <c r="G468" s="87">
        <f t="shared" si="134"/>
        <v>0</v>
      </c>
      <c r="H468" s="87">
        <f t="shared" si="134"/>
        <v>0</v>
      </c>
      <c r="I468" s="87">
        <f t="shared" si="134"/>
        <v>0</v>
      </c>
      <c r="J468" s="14">
        <f t="shared" si="134"/>
        <v>0</v>
      </c>
      <c r="K468" s="14">
        <f t="shared" si="134"/>
        <v>0</v>
      </c>
      <c r="L468" s="14">
        <f t="shared" si="134"/>
        <v>0</v>
      </c>
      <c r="M468" s="132"/>
      <c r="N468" s="235"/>
      <c r="O468" s="53"/>
    </row>
    <row r="469" spans="1:15" ht="75" hidden="1" x14ac:dyDescent="0.25">
      <c r="A469" s="62"/>
      <c r="B469" s="205" t="s">
        <v>103</v>
      </c>
      <c r="C469" s="52">
        <f>C470</f>
        <v>0</v>
      </c>
      <c r="D469" s="52">
        <f t="shared" si="134"/>
        <v>0</v>
      </c>
      <c r="E469" s="52">
        <f t="shared" si="134"/>
        <v>0</v>
      </c>
      <c r="F469" s="52">
        <f t="shared" si="134"/>
        <v>0</v>
      </c>
      <c r="G469" s="89">
        <f t="shared" si="134"/>
        <v>0</v>
      </c>
      <c r="H469" s="89">
        <f t="shared" si="134"/>
        <v>0</v>
      </c>
      <c r="I469" s="89">
        <f t="shared" si="134"/>
        <v>0</v>
      </c>
      <c r="J469" s="52">
        <f t="shared" si="134"/>
        <v>0</v>
      </c>
      <c r="K469" s="52">
        <f t="shared" si="134"/>
        <v>0</v>
      </c>
      <c r="L469" s="52">
        <f t="shared" si="134"/>
        <v>0</v>
      </c>
      <c r="M469" s="235"/>
      <c r="N469" s="56"/>
      <c r="O469" s="53"/>
    </row>
    <row r="470" spans="1:15" ht="15.75" hidden="1" x14ac:dyDescent="0.25">
      <c r="A470" s="62"/>
      <c r="B470" s="218"/>
      <c r="C470" s="52"/>
      <c r="D470" s="52"/>
      <c r="E470" s="52"/>
      <c r="F470" s="52"/>
      <c r="G470" s="89"/>
      <c r="H470" s="89"/>
      <c r="I470" s="89"/>
      <c r="J470" s="52"/>
      <c r="K470" s="52"/>
      <c r="L470" s="52"/>
      <c r="M470" s="235"/>
      <c r="N470" s="235"/>
      <c r="O470" s="53"/>
    </row>
    <row r="471" spans="1:15" ht="71.25" hidden="1" x14ac:dyDescent="0.25">
      <c r="A471" s="62" t="s">
        <v>89</v>
      </c>
      <c r="B471" s="209" t="s">
        <v>90</v>
      </c>
      <c r="C471" s="14">
        <f t="shared" ref="C471:L472" si="135">C472</f>
        <v>0</v>
      </c>
      <c r="D471" s="14">
        <f t="shared" si="135"/>
        <v>0</v>
      </c>
      <c r="E471" s="14">
        <f t="shared" si="135"/>
        <v>0</v>
      </c>
      <c r="F471" s="14">
        <f t="shared" si="135"/>
        <v>0</v>
      </c>
      <c r="G471" s="87">
        <f t="shared" si="135"/>
        <v>0</v>
      </c>
      <c r="H471" s="87">
        <f t="shared" si="135"/>
        <v>0</v>
      </c>
      <c r="I471" s="87">
        <f t="shared" si="135"/>
        <v>0</v>
      </c>
      <c r="J471" s="14">
        <f t="shared" si="135"/>
        <v>0</v>
      </c>
      <c r="K471" s="14">
        <f t="shared" si="135"/>
        <v>0</v>
      </c>
      <c r="L471" s="14">
        <f t="shared" si="135"/>
        <v>0</v>
      </c>
      <c r="M471" s="132"/>
      <c r="N471" s="56"/>
      <c r="O471" s="53"/>
    </row>
    <row r="472" spans="1:15" ht="75" hidden="1" x14ac:dyDescent="0.25">
      <c r="A472" s="62"/>
      <c r="B472" s="205" t="s">
        <v>103</v>
      </c>
      <c r="C472" s="15">
        <f>C473</f>
        <v>0</v>
      </c>
      <c r="D472" s="15">
        <f t="shared" si="135"/>
        <v>0</v>
      </c>
      <c r="E472" s="15">
        <f t="shared" si="135"/>
        <v>0</v>
      </c>
      <c r="F472" s="15">
        <f t="shared" si="135"/>
        <v>0</v>
      </c>
      <c r="G472" s="88">
        <f t="shared" si="135"/>
        <v>0</v>
      </c>
      <c r="H472" s="88">
        <f t="shared" si="135"/>
        <v>0</v>
      </c>
      <c r="I472" s="88">
        <f t="shared" si="135"/>
        <v>0</v>
      </c>
      <c r="J472" s="15">
        <f t="shared" si="135"/>
        <v>0</v>
      </c>
      <c r="K472" s="15">
        <f t="shared" si="135"/>
        <v>0</v>
      </c>
      <c r="L472" s="15">
        <f t="shared" si="135"/>
        <v>0</v>
      </c>
      <c r="M472" s="235"/>
      <c r="N472" s="56"/>
      <c r="O472" s="53"/>
    </row>
    <row r="473" spans="1:15" ht="15.75" hidden="1" x14ac:dyDescent="0.25">
      <c r="A473" s="62"/>
      <c r="B473" s="218"/>
      <c r="C473" s="52"/>
      <c r="D473" s="52"/>
      <c r="E473" s="52"/>
      <c r="F473" s="52"/>
      <c r="G473" s="89"/>
      <c r="H473" s="89"/>
      <c r="I473" s="89"/>
      <c r="J473" s="21"/>
      <c r="K473" s="21"/>
      <c r="L473" s="21"/>
      <c r="M473" s="236"/>
      <c r="N473" s="56"/>
      <c r="O473" s="53"/>
    </row>
    <row r="474" spans="1:15" ht="57" hidden="1" x14ac:dyDescent="0.25">
      <c r="A474" s="62" t="s">
        <v>200</v>
      </c>
      <c r="B474" s="209" t="s">
        <v>203</v>
      </c>
      <c r="C474" s="14">
        <f>SUM(C475)</f>
        <v>0</v>
      </c>
      <c r="D474" s="52">
        <f t="shared" ref="D474:L475" si="136">SUM(D475)</f>
        <v>0</v>
      </c>
      <c r="E474" s="52">
        <f t="shared" si="136"/>
        <v>0</v>
      </c>
      <c r="F474" s="52">
        <f t="shared" si="136"/>
        <v>0</v>
      </c>
      <c r="G474" s="89">
        <f t="shared" si="136"/>
        <v>0</v>
      </c>
      <c r="H474" s="89">
        <f t="shared" si="136"/>
        <v>0</v>
      </c>
      <c r="I474" s="87">
        <f t="shared" si="136"/>
        <v>0</v>
      </c>
      <c r="J474" s="14">
        <f t="shared" si="136"/>
        <v>0</v>
      </c>
      <c r="K474" s="14">
        <f t="shared" si="136"/>
        <v>0</v>
      </c>
      <c r="L474" s="14">
        <f t="shared" si="136"/>
        <v>0</v>
      </c>
      <c r="M474" s="132"/>
      <c r="N474" s="56"/>
      <c r="O474" s="53"/>
    </row>
    <row r="475" spans="1:15" ht="75" hidden="1" x14ac:dyDescent="0.25">
      <c r="A475" s="62"/>
      <c r="B475" s="205" t="s">
        <v>103</v>
      </c>
      <c r="C475" s="15">
        <f>SUM(C476)</f>
        <v>0</v>
      </c>
      <c r="D475" s="15">
        <f t="shared" si="136"/>
        <v>0</v>
      </c>
      <c r="E475" s="15">
        <f t="shared" si="136"/>
        <v>0</v>
      </c>
      <c r="F475" s="15">
        <f t="shared" si="136"/>
        <v>0</v>
      </c>
      <c r="G475" s="88">
        <f t="shared" si="136"/>
        <v>0</v>
      </c>
      <c r="H475" s="88">
        <f t="shared" si="136"/>
        <v>0</v>
      </c>
      <c r="I475" s="88">
        <f t="shared" si="136"/>
        <v>0</v>
      </c>
      <c r="J475" s="15">
        <f t="shared" si="136"/>
        <v>0</v>
      </c>
      <c r="K475" s="15">
        <f t="shared" si="136"/>
        <v>0</v>
      </c>
      <c r="L475" s="15">
        <f t="shared" si="136"/>
        <v>0</v>
      </c>
      <c r="M475" s="235"/>
      <c r="N475" s="56"/>
      <c r="O475" s="53"/>
    </row>
    <row r="476" spans="1:15" ht="15.75" hidden="1" x14ac:dyDescent="0.25">
      <c r="A476" s="62"/>
      <c r="B476" s="218"/>
      <c r="C476" s="52"/>
      <c r="D476" s="52"/>
      <c r="E476" s="52"/>
      <c r="F476" s="52"/>
      <c r="G476" s="89"/>
      <c r="H476" s="89"/>
      <c r="I476" s="89"/>
      <c r="J476" s="52"/>
      <c r="K476" s="52"/>
      <c r="L476" s="52"/>
      <c r="M476" s="235"/>
      <c r="N476" s="235"/>
      <c r="O476" s="53"/>
    </row>
    <row r="477" spans="1:15" ht="85.5" hidden="1" x14ac:dyDescent="0.25">
      <c r="A477" s="62" t="s">
        <v>91</v>
      </c>
      <c r="B477" s="209" t="s">
        <v>204</v>
      </c>
      <c r="C477" s="14">
        <f>C478</f>
        <v>0</v>
      </c>
      <c r="D477" s="14">
        <f t="shared" ref="D477:L477" si="137">D478</f>
        <v>0</v>
      </c>
      <c r="E477" s="14">
        <f t="shared" si="137"/>
        <v>123566</v>
      </c>
      <c r="F477" s="14">
        <f t="shared" si="137"/>
        <v>0</v>
      </c>
      <c r="G477" s="87">
        <f t="shared" si="137"/>
        <v>123566</v>
      </c>
      <c r="H477" s="87">
        <f t="shared" si="137"/>
        <v>0</v>
      </c>
      <c r="I477" s="87">
        <f t="shared" si="137"/>
        <v>1500000</v>
      </c>
      <c r="J477" s="14">
        <f t="shared" si="137"/>
        <v>0</v>
      </c>
      <c r="K477" s="14">
        <f t="shared" si="137"/>
        <v>760307</v>
      </c>
      <c r="L477" s="14">
        <f t="shared" si="137"/>
        <v>0</v>
      </c>
      <c r="M477" s="132"/>
      <c r="N477" s="56"/>
      <c r="O477" s="53"/>
    </row>
    <row r="478" spans="1:15" ht="75" hidden="1" x14ac:dyDescent="0.25">
      <c r="A478" s="62"/>
      <c r="B478" s="205" t="s">
        <v>103</v>
      </c>
      <c r="C478" s="15">
        <f>SUM(C479:C481)</f>
        <v>0</v>
      </c>
      <c r="D478" s="15">
        <f t="shared" ref="D478:L478" si="138">SUM(D479:D481)</f>
        <v>0</v>
      </c>
      <c r="E478" s="15">
        <f t="shared" si="138"/>
        <v>123566</v>
      </c>
      <c r="F478" s="15">
        <f t="shared" si="138"/>
        <v>0</v>
      </c>
      <c r="G478" s="88">
        <f t="shared" si="138"/>
        <v>123566</v>
      </c>
      <c r="H478" s="88">
        <f t="shared" si="138"/>
        <v>0</v>
      </c>
      <c r="I478" s="88">
        <f t="shared" si="138"/>
        <v>1500000</v>
      </c>
      <c r="J478" s="15">
        <f t="shared" si="138"/>
        <v>0</v>
      </c>
      <c r="K478" s="15">
        <f t="shared" si="138"/>
        <v>760307</v>
      </c>
      <c r="L478" s="15">
        <f t="shared" si="138"/>
        <v>0</v>
      </c>
      <c r="M478" s="235"/>
      <c r="N478" s="56"/>
      <c r="O478" s="53"/>
    </row>
    <row r="479" spans="1:15" ht="37.5" hidden="1" customHeight="1" x14ac:dyDescent="0.25">
      <c r="A479" s="62"/>
      <c r="B479" s="246" t="s">
        <v>342</v>
      </c>
      <c r="C479" s="52"/>
      <c r="D479" s="52"/>
      <c r="E479" s="52">
        <v>123566</v>
      </c>
      <c r="F479" s="52"/>
      <c r="G479" s="52">
        <v>123566</v>
      </c>
      <c r="H479" s="52"/>
      <c r="I479" s="52"/>
      <c r="J479" s="52"/>
      <c r="K479" s="52"/>
      <c r="L479" s="52"/>
      <c r="M479" s="235" t="s">
        <v>355</v>
      </c>
      <c r="N479" s="235" t="s">
        <v>355</v>
      </c>
      <c r="O479" s="53"/>
    </row>
    <row r="480" spans="1:15" ht="78.75" hidden="1" x14ac:dyDescent="0.25">
      <c r="A480" s="62"/>
      <c r="B480" s="245"/>
      <c r="C480" s="52"/>
      <c r="D480" s="52"/>
      <c r="E480" s="52"/>
      <c r="F480" s="52"/>
      <c r="G480" s="52"/>
      <c r="H480" s="52"/>
      <c r="I480" s="52">
        <v>1500000</v>
      </c>
      <c r="J480" s="52"/>
      <c r="K480" s="52">
        <v>760307</v>
      </c>
      <c r="L480" s="52"/>
      <c r="M480" s="235" t="s">
        <v>358</v>
      </c>
      <c r="N480" s="235" t="s">
        <v>357</v>
      </c>
      <c r="O480" s="53"/>
    </row>
    <row r="481" spans="1:15" ht="15.75" hidden="1" x14ac:dyDescent="0.25">
      <c r="A481" s="62"/>
      <c r="B481" s="59"/>
      <c r="C481" s="52"/>
      <c r="D481" s="15"/>
      <c r="E481" s="52"/>
      <c r="F481" s="52"/>
      <c r="G481" s="89"/>
      <c r="H481" s="89"/>
      <c r="I481" s="89"/>
      <c r="J481" s="52"/>
      <c r="K481" s="52"/>
      <c r="L481" s="52"/>
      <c r="M481" s="235"/>
      <c r="N481" s="235"/>
      <c r="O481" s="53"/>
    </row>
    <row r="482" spans="1:15" ht="128.25" hidden="1" x14ac:dyDescent="0.25">
      <c r="A482" s="62" t="s">
        <v>100</v>
      </c>
      <c r="B482" s="209" t="s">
        <v>140</v>
      </c>
      <c r="C482" s="14">
        <f t="shared" ref="C482:L482" si="139">C483</f>
        <v>0</v>
      </c>
      <c r="D482" s="14">
        <f t="shared" si="139"/>
        <v>0</v>
      </c>
      <c r="E482" s="14">
        <f t="shared" si="139"/>
        <v>0</v>
      </c>
      <c r="F482" s="14">
        <f t="shared" si="139"/>
        <v>2650</v>
      </c>
      <c r="G482" s="87">
        <f t="shared" si="139"/>
        <v>0</v>
      </c>
      <c r="H482" s="87">
        <f t="shared" si="139"/>
        <v>2650</v>
      </c>
      <c r="I482" s="87">
        <f t="shared" si="139"/>
        <v>0</v>
      </c>
      <c r="J482" s="14">
        <f t="shared" si="139"/>
        <v>0</v>
      </c>
      <c r="K482" s="14">
        <f t="shared" si="139"/>
        <v>0</v>
      </c>
      <c r="L482" s="14">
        <f t="shared" si="139"/>
        <v>0</v>
      </c>
      <c r="M482" s="132"/>
      <c r="N482" s="56"/>
      <c r="O482" s="53"/>
    </row>
    <row r="483" spans="1:15" ht="30" hidden="1" x14ac:dyDescent="0.25">
      <c r="A483" s="62"/>
      <c r="B483" s="65" t="s">
        <v>102</v>
      </c>
      <c r="C483" s="15">
        <f t="shared" ref="C483:L483" si="140">SUM(C484:C484)</f>
        <v>0</v>
      </c>
      <c r="D483" s="15">
        <f t="shared" si="140"/>
        <v>0</v>
      </c>
      <c r="E483" s="15">
        <f t="shared" si="140"/>
        <v>0</v>
      </c>
      <c r="F483" s="15">
        <f t="shared" si="140"/>
        <v>2650</v>
      </c>
      <c r="G483" s="88">
        <f t="shared" si="140"/>
        <v>0</v>
      </c>
      <c r="H483" s="88">
        <f t="shared" si="140"/>
        <v>2650</v>
      </c>
      <c r="I483" s="88">
        <f t="shared" si="140"/>
        <v>0</v>
      </c>
      <c r="J483" s="15">
        <f t="shared" si="140"/>
        <v>0</v>
      </c>
      <c r="K483" s="15">
        <f t="shared" si="140"/>
        <v>0</v>
      </c>
      <c r="L483" s="15">
        <f t="shared" si="140"/>
        <v>0</v>
      </c>
      <c r="M483" s="235"/>
      <c r="N483" s="56"/>
      <c r="O483" s="53"/>
    </row>
    <row r="484" spans="1:15" ht="42" customHeight="1" x14ac:dyDescent="0.25">
      <c r="A484" s="62"/>
      <c r="B484" s="218" t="s">
        <v>359</v>
      </c>
      <c r="C484" s="52"/>
      <c r="D484" s="52"/>
      <c r="E484" s="52"/>
      <c r="F484" s="52">
        <v>2650</v>
      </c>
      <c r="G484" s="89"/>
      <c r="H484" s="89">
        <v>2650</v>
      </c>
      <c r="I484" s="89"/>
      <c r="J484" s="52"/>
      <c r="K484" s="52"/>
      <c r="L484" s="52"/>
      <c r="M484" s="266" t="s">
        <v>360</v>
      </c>
      <c r="N484" s="270" t="s">
        <v>360</v>
      </c>
      <c r="O484" s="53"/>
    </row>
    <row r="485" spans="1:15" ht="57" hidden="1" x14ac:dyDescent="0.25">
      <c r="A485" s="62" t="s">
        <v>8</v>
      </c>
      <c r="B485" s="63" t="s">
        <v>9</v>
      </c>
      <c r="C485" s="14">
        <f t="shared" ref="C485:L485" si="141">C486</f>
        <v>0</v>
      </c>
      <c r="D485" s="14">
        <f t="shared" si="141"/>
        <v>0</v>
      </c>
      <c r="E485" s="14">
        <f t="shared" si="141"/>
        <v>667727</v>
      </c>
      <c r="F485" s="14">
        <f t="shared" si="141"/>
        <v>580988</v>
      </c>
      <c r="G485" s="87">
        <f t="shared" si="141"/>
        <v>667727</v>
      </c>
      <c r="H485" s="87">
        <f t="shared" si="141"/>
        <v>580988</v>
      </c>
      <c r="I485" s="87">
        <f t="shared" si="141"/>
        <v>0</v>
      </c>
      <c r="J485" s="14">
        <f t="shared" si="141"/>
        <v>0</v>
      </c>
      <c r="K485" s="14">
        <f t="shared" si="141"/>
        <v>0</v>
      </c>
      <c r="L485" s="14">
        <f t="shared" si="141"/>
        <v>0</v>
      </c>
      <c r="M485" s="132"/>
      <c r="N485" s="56"/>
      <c r="O485" s="53"/>
    </row>
    <row r="486" spans="1:15" ht="30" hidden="1" x14ac:dyDescent="0.25">
      <c r="A486" s="62"/>
      <c r="B486" s="65" t="s">
        <v>102</v>
      </c>
      <c r="C486" s="15">
        <f>C487+C488</f>
        <v>0</v>
      </c>
      <c r="D486" s="15">
        <f t="shared" ref="D486:L486" si="142">D487+D488</f>
        <v>0</v>
      </c>
      <c r="E486" s="15">
        <f t="shared" si="142"/>
        <v>667727</v>
      </c>
      <c r="F486" s="15">
        <f t="shared" si="142"/>
        <v>580988</v>
      </c>
      <c r="G486" s="88">
        <f t="shared" si="142"/>
        <v>667727</v>
      </c>
      <c r="H486" s="88">
        <f t="shared" si="142"/>
        <v>580988</v>
      </c>
      <c r="I486" s="88">
        <f t="shared" si="142"/>
        <v>0</v>
      </c>
      <c r="J486" s="15">
        <f t="shared" si="142"/>
        <v>0</v>
      </c>
      <c r="K486" s="15">
        <f t="shared" si="142"/>
        <v>0</v>
      </c>
      <c r="L486" s="15">
        <f t="shared" si="142"/>
        <v>0</v>
      </c>
      <c r="M486" s="235"/>
      <c r="N486" s="56"/>
      <c r="O486" s="53"/>
    </row>
    <row r="487" spans="1:15" ht="37.5" hidden="1" customHeight="1" x14ac:dyDescent="0.25">
      <c r="A487" s="217"/>
      <c r="B487" s="146" t="s">
        <v>361</v>
      </c>
      <c r="C487" s="52"/>
      <c r="D487" s="52"/>
      <c r="E487" s="52">
        <v>667727</v>
      </c>
      <c r="F487" s="52"/>
      <c r="G487" s="89">
        <v>667727</v>
      </c>
      <c r="H487" s="89"/>
      <c r="I487" s="89"/>
      <c r="J487" s="52"/>
      <c r="K487" s="52"/>
      <c r="L487" s="52"/>
      <c r="M487" s="235" t="s">
        <v>362</v>
      </c>
      <c r="N487" s="235" t="s">
        <v>343</v>
      </c>
      <c r="O487" s="53"/>
    </row>
    <row r="488" spans="1:15" ht="47.25" hidden="1" x14ac:dyDescent="0.25">
      <c r="A488" s="217"/>
      <c r="B488" s="146" t="s">
        <v>363</v>
      </c>
      <c r="C488" s="52"/>
      <c r="D488" s="52"/>
      <c r="E488" s="52"/>
      <c r="F488" s="52">
        <v>580988</v>
      </c>
      <c r="G488" s="89"/>
      <c r="H488" s="89">
        <v>580988</v>
      </c>
      <c r="I488" s="89"/>
      <c r="J488" s="52"/>
      <c r="K488" s="52"/>
      <c r="L488" s="52"/>
      <c r="M488" s="235" t="s">
        <v>364</v>
      </c>
      <c r="N488" s="235" t="s">
        <v>364</v>
      </c>
      <c r="O488" s="53"/>
    </row>
    <row r="489" spans="1:15" ht="71.25" hidden="1" x14ac:dyDescent="0.25">
      <c r="A489" s="62" t="s">
        <v>10</v>
      </c>
      <c r="B489" s="63" t="s">
        <v>11</v>
      </c>
      <c r="C489" s="14">
        <f>C490+C494</f>
        <v>0</v>
      </c>
      <c r="D489" s="14">
        <f t="shared" ref="D489:L489" si="143">D490+D494</f>
        <v>0</v>
      </c>
      <c r="E489" s="14">
        <f t="shared" si="143"/>
        <v>0</v>
      </c>
      <c r="F489" s="14">
        <f t="shared" si="143"/>
        <v>0</v>
      </c>
      <c r="G489" s="87">
        <f t="shared" si="143"/>
        <v>0</v>
      </c>
      <c r="H489" s="87">
        <f t="shared" si="143"/>
        <v>0</v>
      </c>
      <c r="I489" s="87">
        <f t="shared" si="143"/>
        <v>457776</v>
      </c>
      <c r="J489" s="14">
        <f t="shared" si="143"/>
        <v>457776</v>
      </c>
      <c r="K489" s="14">
        <f t="shared" si="143"/>
        <v>457776</v>
      </c>
      <c r="L489" s="14">
        <f t="shared" si="143"/>
        <v>457776</v>
      </c>
      <c r="M489" s="132"/>
      <c r="N489" s="194"/>
      <c r="O489" s="53"/>
    </row>
    <row r="490" spans="1:15" ht="75" hidden="1" x14ac:dyDescent="0.25">
      <c r="A490" s="62"/>
      <c r="B490" s="205" t="s">
        <v>103</v>
      </c>
      <c r="C490" s="15">
        <f>C493+C492+C491</f>
        <v>0</v>
      </c>
      <c r="D490" s="15">
        <f t="shared" ref="D490:L490" si="144">D493+D492+D491</f>
        <v>0</v>
      </c>
      <c r="E490" s="15">
        <f t="shared" si="144"/>
        <v>0</v>
      </c>
      <c r="F490" s="15">
        <f t="shared" si="144"/>
        <v>0</v>
      </c>
      <c r="G490" s="88">
        <f t="shared" si="144"/>
        <v>0</v>
      </c>
      <c r="H490" s="88">
        <f t="shared" si="144"/>
        <v>0</v>
      </c>
      <c r="I490" s="88">
        <f t="shared" si="144"/>
        <v>457776</v>
      </c>
      <c r="J490" s="15">
        <f t="shared" si="144"/>
        <v>457776</v>
      </c>
      <c r="K490" s="15">
        <f t="shared" si="144"/>
        <v>457776</v>
      </c>
      <c r="L490" s="15">
        <f t="shared" si="144"/>
        <v>457776</v>
      </c>
      <c r="M490" s="235"/>
      <c r="N490" s="56"/>
      <c r="O490" s="53"/>
    </row>
    <row r="491" spans="1:15" ht="140.25" hidden="1" customHeight="1" x14ac:dyDescent="0.25">
      <c r="A491" s="62"/>
      <c r="B491" s="148" t="s">
        <v>365</v>
      </c>
      <c r="C491" s="52"/>
      <c r="D491" s="52"/>
      <c r="E491" s="52"/>
      <c r="F491" s="52"/>
      <c r="G491" s="89"/>
      <c r="H491" s="89"/>
      <c r="I491" s="89">
        <v>457776</v>
      </c>
      <c r="J491" s="52">
        <v>457776</v>
      </c>
      <c r="K491" s="52">
        <v>457776</v>
      </c>
      <c r="L491" s="52">
        <v>457776</v>
      </c>
      <c r="M491" s="235" t="s">
        <v>366</v>
      </c>
      <c r="N491" s="56" t="s">
        <v>366</v>
      </c>
      <c r="O491" s="53"/>
    </row>
    <row r="492" spans="1:15" ht="15.75" hidden="1" x14ac:dyDescent="0.25">
      <c r="A492" s="62"/>
      <c r="B492" s="148"/>
      <c r="C492" s="52"/>
      <c r="D492" s="52"/>
      <c r="E492" s="52"/>
      <c r="F492" s="52"/>
      <c r="G492" s="89"/>
      <c r="H492" s="89"/>
      <c r="I492" s="89"/>
      <c r="J492" s="52"/>
      <c r="K492" s="52"/>
      <c r="L492" s="52"/>
      <c r="M492" s="235"/>
      <c r="N492" s="56"/>
      <c r="O492" s="53"/>
    </row>
    <row r="493" spans="1:15" ht="15.75" hidden="1" x14ac:dyDescent="0.25">
      <c r="A493" s="62"/>
      <c r="B493" s="148"/>
      <c r="C493" s="52"/>
      <c r="D493" s="52"/>
      <c r="E493" s="52"/>
      <c r="F493" s="52"/>
      <c r="G493" s="89"/>
      <c r="H493" s="89"/>
      <c r="I493" s="89"/>
      <c r="J493" s="52"/>
      <c r="K493" s="52"/>
      <c r="L493" s="52"/>
      <c r="M493" s="235"/>
      <c r="N493" s="56"/>
      <c r="O493" s="53"/>
    </row>
    <row r="494" spans="1:15" ht="30" hidden="1" x14ac:dyDescent="0.25">
      <c r="A494" s="62"/>
      <c r="B494" s="210" t="s">
        <v>101</v>
      </c>
      <c r="C494" s="52">
        <f>C495</f>
        <v>0</v>
      </c>
      <c r="D494" s="52">
        <f t="shared" ref="D494:L494" si="145">D495</f>
        <v>0</v>
      </c>
      <c r="E494" s="52">
        <f t="shared" si="145"/>
        <v>0</v>
      </c>
      <c r="F494" s="52">
        <f t="shared" si="145"/>
        <v>0</v>
      </c>
      <c r="G494" s="89">
        <f t="shared" si="145"/>
        <v>0</v>
      </c>
      <c r="H494" s="89">
        <f t="shared" si="145"/>
        <v>0</v>
      </c>
      <c r="I494" s="89">
        <f t="shared" si="145"/>
        <v>0</v>
      </c>
      <c r="J494" s="52">
        <f t="shared" si="145"/>
        <v>0</v>
      </c>
      <c r="K494" s="52">
        <f t="shared" si="145"/>
        <v>0</v>
      </c>
      <c r="L494" s="52">
        <f t="shared" si="145"/>
        <v>0</v>
      </c>
      <c r="M494" s="235"/>
      <c r="N494" s="56"/>
      <c r="O494" s="53"/>
    </row>
    <row r="495" spans="1:15" ht="15.75" hidden="1" x14ac:dyDescent="0.25">
      <c r="A495" s="62"/>
      <c r="B495" s="70"/>
      <c r="C495" s="52"/>
      <c r="D495" s="15"/>
      <c r="E495" s="15"/>
      <c r="F495" s="15"/>
      <c r="G495" s="88"/>
      <c r="H495" s="88"/>
      <c r="I495" s="89"/>
      <c r="J495" s="52"/>
      <c r="K495" s="52"/>
      <c r="L495" s="52"/>
      <c r="M495" s="235"/>
      <c r="N495" s="56"/>
      <c r="O495" s="53"/>
    </row>
    <row r="496" spans="1:15" ht="57" hidden="1" x14ac:dyDescent="0.25">
      <c r="A496" s="62" t="s">
        <v>246</v>
      </c>
      <c r="B496" s="150" t="s">
        <v>243</v>
      </c>
      <c r="C496" s="14">
        <f>C497</f>
        <v>26035200</v>
      </c>
      <c r="D496" s="14">
        <f t="shared" ref="D496:L497" si="146">D497</f>
        <v>0</v>
      </c>
      <c r="E496" s="14">
        <f t="shared" si="146"/>
        <v>287245</v>
      </c>
      <c r="F496" s="14">
        <f t="shared" si="146"/>
        <v>0</v>
      </c>
      <c r="G496" s="87">
        <f t="shared" si="146"/>
        <v>287245</v>
      </c>
      <c r="H496" s="87">
        <f t="shared" si="146"/>
        <v>0</v>
      </c>
      <c r="I496" s="87">
        <f t="shared" si="146"/>
        <v>106200</v>
      </c>
      <c r="J496" s="14">
        <f t="shared" si="146"/>
        <v>106200</v>
      </c>
      <c r="K496" s="14">
        <f t="shared" si="146"/>
        <v>106200</v>
      </c>
      <c r="L496" s="14">
        <f t="shared" si="146"/>
        <v>106200</v>
      </c>
      <c r="M496" s="235"/>
      <c r="N496" s="56"/>
      <c r="O496" s="53"/>
    </row>
    <row r="497" spans="1:15" ht="57" hidden="1" x14ac:dyDescent="0.25">
      <c r="A497" s="62" t="s">
        <v>244</v>
      </c>
      <c r="B497" s="150" t="s">
        <v>245</v>
      </c>
      <c r="C497" s="14">
        <f>C498</f>
        <v>26035200</v>
      </c>
      <c r="D497" s="14">
        <f t="shared" si="146"/>
        <v>0</v>
      </c>
      <c r="E497" s="14">
        <f t="shared" si="146"/>
        <v>287245</v>
      </c>
      <c r="F497" s="14">
        <f t="shared" si="146"/>
        <v>0</v>
      </c>
      <c r="G497" s="87">
        <f t="shared" si="146"/>
        <v>287245</v>
      </c>
      <c r="H497" s="87">
        <f t="shared" si="146"/>
        <v>0</v>
      </c>
      <c r="I497" s="87">
        <f t="shared" si="146"/>
        <v>106200</v>
      </c>
      <c r="J497" s="14">
        <f t="shared" si="146"/>
        <v>106200</v>
      </c>
      <c r="K497" s="14">
        <f t="shared" si="146"/>
        <v>106200</v>
      </c>
      <c r="L497" s="14">
        <f t="shared" si="146"/>
        <v>106200</v>
      </c>
      <c r="M497" s="235"/>
      <c r="N497" s="56"/>
      <c r="O497" s="53"/>
    </row>
    <row r="498" spans="1:15" ht="45" hidden="1" x14ac:dyDescent="0.25">
      <c r="A498" s="62"/>
      <c r="B498" s="119" t="s">
        <v>247</v>
      </c>
      <c r="C498" s="52">
        <f>C499+C500+C501</f>
        <v>26035200</v>
      </c>
      <c r="D498" s="52">
        <f t="shared" ref="D498:L498" si="147">D499+D500+D501</f>
        <v>0</v>
      </c>
      <c r="E498" s="52">
        <f>E499+E500+E501</f>
        <v>287245</v>
      </c>
      <c r="F498" s="52">
        <f t="shared" si="147"/>
        <v>0</v>
      </c>
      <c r="G498" s="89">
        <f t="shared" si="147"/>
        <v>287245</v>
      </c>
      <c r="H498" s="89">
        <f t="shared" si="147"/>
        <v>0</v>
      </c>
      <c r="I498" s="89">
        <f t="shared" si="147"/>
        <v>106200</v>
      </c>
      <c r="J498" s="52">
        <f t="shared" si="147"/>
        <v>106200</v>
      </c>
      <c r="K498" s="52">
        <f t="shared" si="147"/>
        <v>106200</v>
      </c>
      <c r="L498" s="52">
        <f t="shared" si="147"/>
        <v>106200</v>
      </c>
      <c r="M498" s="235"/>
      <c r="N498" s="56"/>
      <c r="O498" s="53"/>
    </row>
    <row r="499" spans="1:15" ht="105" hidden="1" x14ac:dyDescent="0.25">
      <c r="A499" s="62"/>
      <c r="B499" s="70" t="s">
        <v>367</v>
      </c>
      <c r="C499" s="52">
        <v>26035200</v>
      </c>
      <c r="D499" s="15"/>
      <c r="E499" s="15"/>
      <c r="F499" s="15"/>
      <c r="G499" s="88"/>
      <c r="H499" s="88"/>
      <c r="I499" s="89"/>
      <c r="J499" s="52"/>
      <c r="K499" s="52"/>
      <c r="L499" s="52"/>
      <c r="M499" s="195" t="s">
        <v>368</v>
      </c>
      <c r="N499" s="195" t="s">
        <v>368</v>
      </c>
      <c r="O499" s="53"/>
    </row>
    <row r="500" spans="1:15" ht="63" hidden="1" x14ac:dyDescent="0.25">
      <c r="A500" s="62"/>
      <c r="B500" s="158" t="s">
        <v>369</v>
      </c>
      <c r="C500" s="52"/>
      <c r="D500" s="15"/>
      <c r="E500" s="15"/>
      <c r="F500" s="15"/>
      <c r="G500" s="88"/>
      <c r="H500" s="88"/>
      <c r="I500" s="89">
        <v>106200</v>
      </c>
      <c r="J500" s="52">
        <v>106200</v>
      </c>
      <c r="K500" s="52">
        <v>106200</v>
      </c>
      <c r="L500" s="52">
        <v>106200</v>
      </c>
      <c r="M500" s="80" t="s">
        <v>370</v>
      </c>
      <c r="N500" s="80" t="s">
        <v>370</v>
      </c>
      <c r="O500" s="53"/>
    </row>
    <row r="501" spans="1:15" ht="41.25" hidden="1" customHeight="1" x14ac:dyDescent="0.25">
      <c r="A501" s="62"/>
      <c r="B501" s="70" t="s">
        <v>342</v>
      </c>
      <c r="C501" s="52"/>
      <c r="D501" s="15"/>
      <c r="E501" s="52">
        <v>287245</v>
      </c>
      <c r="F501" s="52"/>
      <c r="G501" s="89">
        <v>287245</v>
      </c>
      <c r="H501" s="88"/>
      <c r="I501" s="89"/>
      <c r="J501" s="52"/>
      <c r="K501" s="52"/>
      <c r="L501" s="52"/>
      <c r="M501" s="235" t="s">
        <v>355</v>
      </c>
      <c r="N501" s="235" t="s">
        <v>355</v>
      </c>
      <c r="O501" s="53"/>
    </row>
    <row r="502" spans="1:15" ht="114" hidden="1" x14ac:dyDescent="0.25">
      <c r="A502" s="62" t="s">
        <v>17</v>
      </c>
      <c r="B502" s="63" t="s">
        <v>18</v>
      </c>
      <c r="C502" s="14">
        <f>C503+C509+C517+C511+C526</f>
        <v>0</v>
      </c>
      <c r="D502" s="14">
        <f t="shared" ref="D502:L502" si="148">D503+D509+D517+D511+D526+D510</f>
        <v>0</v>
      </c>
      <c r="E502" s="14">
        <f>E503+E509+E517+E511+E526+E510</f>
        <v>6082320</v>
      </c>
      <c r="F502" s="14">
        <f t="shared" si="148"/>
        <v>5640000</v>
      </c>
      <c r="G502" s="87">
        <f>G503+G509+G517+G511+G526+G510</f>
        <v>6082320</v>
      </c>
      <c r="H502" s="87">
        <f t="shared" si="148"/>
        <v>5640000</v>
      </c>
      <c r="I502" s="87">
        <f t="shared" si="148"/>
        <v>216803</v>
      </c>
      <c r="J502" s="14">
        <f t="shared" si="148"/>
        <v>616803</v>
      </c>
      <c r="K502" s="14">
        <f t="shared" si="148"/>
        <v>216803</v>
      </c>
      <c r="L502" s="14">
        <f t="shared" si="148"/>
        <v>216803</v>
      </c>
      <c r="M502" s="132"/>
      <c r="N502" s="236"/>
      <c r="O502" s="53"/>
    </row>
    <row r="503" spans="1:15" ht="60" hidden="1" x14ac:dyDescent="0.25">
      <c r="A503" s="62" t="s">
        <v>249</v>
      </c>
      <c r="B503" s="220" t="s">
        <v>248</v>
      </c>
      <c r="C503" s="14">
        <f t="shared" ref="C503:L503" si="149">C504</f>
        <v>0</v>
      </c>
      <c r="D503" s="14">
        <f t="shared" si="149"/>
        <v>0</v>
      </c>
      <c r="E503" s="14">
        <f t="shared" si="149"/>
        <v>561207</v>
      </c>
      <c r="F503" s="14">
        <f t="shared" si="149"/>
        <v>4400000</v>
      </c>
      <c r="G503" s="87">
        <f t="shared" si="149"/>
        <v>561207</v>
      </c>
      <c r="H503" s="87">
        <f t="shared" si="149"/>
        <v>4400000</v>
      </c>
      <c r="I503" s="87">
        <f t="shared" si="149"/>
        <v>0</v>
      </c>
      <c r="J503" s="14">
        <f t="shared" si="149"/>
        <v>0</v>
      </c>
      <c r="K503" s="14">
        <f t="shared" si="149"/>
        <v>0</v>
      </c>
      <c r="L503" s="14">
        <f t="shared" si="149"/>
        <v>0</v>
      </c>
      <c r="M503" s="132"/>
      <c r="N503" s="56"/>
      <c r="O503" s="53"/>
    </row>
    <row r="504" spans="1:15" ht="30" hidden="1" x14ac:dyDescent="0.25">
      <c r="A504" s="62"/>
      <c r="B504" s="65" t="s">
        <v>36</v>
      </c>
      <c r="C504" s="15">
        <f>SUM(C505:C508)</f>
        <v>0</v>
      </c>
      <c r="D504" s="15">
        <f t="shared" ref="D504:L504" si="150">SUM(D505:D508)</f>
        <v>0</v>
      </c>
      <c r="E504" s="15">
        <f t="shared" si="150"/>
        <v>561207</v>
      </c>
      <c r="F504" s="15">
        <f t="shared" si="150"/>
        <v>4400000</v>
      </c>
      <c r="G504" s="15">
        <f t="shared" si="150"/>
        <v>561207</v>
      </c>
      <c r="H504" s="15">
        <f t="shared" si="150"/>
        <v>4400000</v>
      </c>
      <c r="I504" s="15">
        <f t="shared" si="150"/>
        <v>0</v>
      </c>
      <c r="J504" s="15">
        <f t="shared" si="150"/>
        <v>0</v>
      </c>
      <c r="K504" s="15">
        <f t="shared" si="150"/>
        <v>0</v>
      </c>
      <c r="L504" s="15">
        <f t="shared" si="150"/>
        <v>0</v>
      </c>
      <c r="M504" s="235"/>
      <c r="N504" s="56"/>
      <c r="O504" s="53"/>
    </row>
    <row r="505" spans="1:15" ht="31.5" hidden="1" x14ac:dyDescent="0.25">
      <c r="A505" s="62"/>
      <c r="B505" s="65"/>
      <c r="C505" s="15"/>
      <c r="D505" s="15"/>
      <c r="E505" s="52">
        <v>561207</v>
      </c>
      <c r="F505" s="15"/>
      <c r="G505" s="89">
        <v>561207</v>
      </c>
      <c r="H505" s="88"/>
      <c r="I505" s="88"/>
      <c r="J505" s="15"/>
      <c r="K505" s="15"/>
      <c r="L505" s="15"/>
      <c r="M505" s="235" t="s">
        <v>681</v>
      </c>
      <c r="N505" s="235" t="s">
        <v>634</v>
      </c>
      <c r="O505" s="53"/>
    </row>
    <row r="506" spans="1:15" ht="94.5" hidden="1" x14ac:dyDescent="0.25">
      <c r="A506" s="62"/>
      <c r="B506" s="65"/>
      <c r="C506" s="15"/>
      <c r="D506" s="15"/>
      <c r="E506" s="52"/>
      <c r="F506" s="15">
        <v>4400000</v>
      </c>
      <c r="G506" s="89"/>
      <c r="H506" s="88">
        <v>4400000</v>
      </c>
      <c r="I506" s="88"/>
      <c r="J506" s="15"/>
      <c r="K506" s="15"/>
      <c r="L506" s="15"/>
      <c r="M506" s="235" t="s">
        <v>682</v>
      </c>
      <c r="N506" s="235" t="s">
        <v>634</v>
      </c>
      <c r="O506" s="53"/>
    </row>
    <row r="507" spans="1:15" ht="15.75" hidden="1" x14ac:dyDescent="0.25">
      <c r="A507" s="62"/>
      <c r="B507" s="65"/>
      <c r="C507" s="15"/>
      <c r="D507" s="15"/>
      <c r="E507" s="52"/>
      <c r="F507" s="15"/>
      <c r="G507" s="89"/>
      <c r="H507" s="88"/>
      <c r="I507" s="88"/>
      <c r="J507" s="15"/>
      <c r="K507" s="15"/>
      <c r="L507" s="15"/>
      <c r="M507" s="235"/>
      <c r="N507" s="235"/>
      <c r="O507" s="53"/>
    </row>
    <row r="508" spans="1:15" ht="15.75" hidden="1" x14ac:dyDescent="0.25">
      <c r="A508" s="62"/>
      <c r="B508" s="65"/>
      <c r="C508" s="15"/>
      <c r="D508" s="15"/>
      <c r="E508" s="52"/>
      <c r="F508" s="15"/>
      <c r="G508" s="89"/>
      <c r="H508" s="88"/>
      <c r="I508" s="88"/>
      <c r="J508" s="15"/>
      <c r="K508" s="15"/>
      <c r="L508" s="15"/>
      <c r="M508" s="235"/>
      <c r="N508" s="235"/>
      <c r="O508" s="53"/>
    </row>
    <row r="509" spans="1:15" ht="114" hidden="1" x14ac:dyDescent="0.25">
      <c r="A509" s="62" t="s">
        <v>116</v>
      </c>
      <c r="B509" s="63" t="s">
        <v>117</v>
      </c>
      <c r="C509" s="14"/>
      <c r="D509" s="14"/>
      <c r="E509" s="14"/>
      <c r="F509" s="14"/>
      <c r="G509" s="87"/>
      <c r="H509" s="87"/>
      <c r="I509" s="87"/>
      <c r="J509" s="14"/>
      <c r="K509" s="14"/>
      <c r="L509" s="14"/>
      <c r="M509" s="235"/>
      <c r="N509" s="56"/>
      <c r="O509" s="53"/>
    </row>
    <row r="510" spans="1:15" ht="99.75" hidden="1" x14ac:dyDescent="0.25">
      <c r="A510" s="62" t="s">
        <v>199</v>
      </c>
      <c r="B510" s="63" t="s">
        <v>221</v>
      </c>
      <c r="C510" s="14"/>
      <c r="D510" s="14"/>
      <c r="E510" s="14">
        <v>4694000</v>
      </c>
      <c r="F510" s="14"/>
      <c r="G510" s="87">
        <v>4694000</v>
      </c>
      <c r="H510" s="87"/>
      <c r="I510" s="87"/>
      <c r="J510" s="14"/>
      <c r="K510" s="14"/>
      <c r="L510" s="14"/>
      <c r="M510" s="235" t="s">
        <v>339</v>
      </c>
      <c r="N510" s="56" t="s">
        <v>339</v>
      </c>
      <c r="O510" s="53"/>
    </row>
    <row r="511" spans="1:15" ht="57" hidden="1" x14ac:dyDescent="0.25">
      <c r="A511" s="62" t="s">
        <v>118</v>
      </c>
      <c r="B511" s="63" t="s">
        <v>119</v>
      </c>
      <c r="C511" s="14">
        <f t="shared" ref="C511:L511" si="151">C512</f>
        <v>0</v>
      </c>
      <c r="D511" s="14">
        <f t="shared" si="151"/>
        <v>0</v>
      </c>
      <c r="E511" s="14">
        <f t="shared" si="151"/>
        <v>223251</v>
      </c>
      <c r="F511" s="14">
        <f t="shared" si="151"/>
        <v>0</v>
      </c>
      <c r="G511" s="87">
        <f t="shared" si="151"/>
        <v>223251</v>
      </c>
      <c r="H511" s="87">
        <f t="shared" si="151"/>
        <v>0</v>
      </c>
      <c r="I511" s="87">
        <f t="shared" si="151"/>
        <v>216803</v>
      </c>
      <c r="J511" s="14">
        <f t="shared" si="151"/>
        <v>216803</v>
      </c>
      <c r="K511" s="14">
        <f t="shared" si="151"/>
        <v>216803</v>
      </c>
      <c r="L511" s="14">
        <f t="shared" si="151"/>
        <v>216803</v>
      </c>
      <c r="M511" s="132"/>
      <c r="N511" s="56"/>
      <c r="O511" s="53"/>
    </row>
    <row r="512" spans="1:15" ht="45" hidden="1" x14ac:dyDescent="0.25">
      <c r="A512" s="62"/>
      <c r="B512" s="65" t="s">
        <v>105</v>
      </c>
      <c r="C512" s="15">
        <f>SUM(C513:C516)</f>
        <v>0</v>
      </c>
      <c r="D512" s="15">
        <f t="shared" ref="D512:L512" si="152">SUM(D513:D516)</f>
        <v>0</v>
      </c>
      <c r="E512" s="15">
        <f t="shared" si="152"/>
        <v>223251</v>
      </c>
      <c r="F512" s="15">
        <f t="shared" si="152"/>
        <v>0</v>
      </c>
      <c r="G512" s="15">
        <f t="shared" si="152"/>
        <v>223251</v>
      </c>
      <c r="H512" s="15">
        <f t="shared" si="152"/>
        <v>0</v>
      </c>
      <c r="I512" s="15">
        <f t="shared" si="152"/>
        <v>216803</v>
      </c>
      <c r="J512" s="15">
        <f t="shared" si="152"/>
        <v>216803</v>
      </c>
      <c r="K512" s="15">
        <f t="shared" si="152"/>
        <v>216803</v>
      </c>
      <c r="L512" s="15">
        <f t="shared" si="152"/>
        <v>216803</v>
      </c>
      <c r="M512" s="235"/>
      <c r="N512" s="56"/>
      <c r="O512" s="53"/>
    </row>
    <row r="513" spans="1:15" ht="78.75" hidden="1" x14ac:dyDescent="0.25">
      <c r="A513" s="62"/>
      <c r="B513" s="65"/>
      <c r="C513" s="15"/>
      <c r="D513" s="15"/>
      <c r="E513" s="52">
        <v>223251</v>
      </c>
      <c r="F513" s="15"/>
      <c r="G513" s="88">
        <v>223251</v>
      </c>
      <c r="H513" s="88"/>
      <c r="I513" s="88"/>
      <c r="J513" s="15"/>
      <c r="K513" s="15"/>
      <c r="L513" s="15"/>
      <c r="M513" s="80" t="s">
        <v>683</v>
      </c>
      <c r="N513" s="56" t="s">
        <v>634</v>
      </c>
      <c r="O513" s="53"/>
    </row>
    <row r="514" spans="1:15" ht="31.5" hidden="1" x14ac:dyDescent="0.25">
      <c r="A514" s="62"/>
      <c r="B514" s="65"/>
      <c r="C514" s="15"/>
      <c r="D514" s="15"/>
      <c r="E514" s="52"/>
      <c r="F514" s="15"/>
      <c r="G514" s="88"/>
      <c r="H514" s="88"/>
      <c r="I514" s="88">
        <v>30000</v>
      </c>
      <c r="J514" s="15">
        <v>30000</v>
      </c>
      <c r="K514" s="15">
        <v>30000</v>
      </c>
      <c r="L514" s="15">
        <v>30000</v>
      </c>
      <c r="M514" s="256" t="s">
        <v>684</v>
      </c>
      <c r="N514" s="256" t="s">
        <v>320</v>
      </c>
      <c r="O514" s="53"/>
    </row>
    <row r="515" spans="1:15" ht="63" hidden="1" x14ac:dyDescent="0.25">
      <c r="A515" s="62"/>
      <c r="B515" s="65"/>
      <c r="C515" s="15"/>
      <c r="D515" s="15"/>
      <c r="E515" s="52"/>
      <c r="F515" s="15"/>
      <c r="G515" s="89"/>
      <c r="H515" s="88"/>
      <c r="I515" s="88">
        <v>186803</v>
      </c>
      <c r="J515" s="15">
        <v>186803</v>
      </c>
      <c r="K515" s="15">
        <v>186803</v>
      </c>
      <c r="L515" s="15">
        <v>186803</v>
      </c>
      <c r="M515" s="80" t="s">
        <v>685</v>
      </c>
      <c r="N515" s="80" t="s">
        <v>644</v>
      </c>
      <c r="O515" s="53"/>
    </row>
    <row r="516" spans="1:15" ht="15.75" hidden="1" x14ac:dyDescent="0.25">
      <c r="A516" s="62"/>
      <c r="B516" s="221"/>
      <c r="C516" s="14"/>
      <c r="D516" s="14"/>
      <c r="E516" s="52"/>
      <c r="F516" s="14"/>
      <c r="G516" s="89"/>
      <c r="H516" s="87"/>
      <c r="I516" s="87"/>
      <c r="J516" s="14"/>
      <c r="K516" s="14"/>
      <c r="L516" s="14"/>
      <c r="M516" s="235"/>
      <c r="N516" s="235"/>
      <c r="O516" s="53"/>
    </row>
    <row r="517" spans="1:15" ht="71.25" hidden="1" x14ac:dyDescent="0.25">
      <c r="A517" s="62" t="s">
        <v>219</v>
      </c>
      <c r="B517" s="157" t="s">
        <v>37</v>
      </c>
      <c r="C517" s="14">
        <f t="shared" ref="C517:L517" si="153">C518</f>
        <v>0</v>
      </c>
      <c r="D517" s="14">
        <f t="shared" si="153"/>
        <v>0</v>
      </c>
      <c r="E517" s="14">
        <f t="shared" si="153"/>
        <v>0</v>
      </c>
      <c r="F517" s="14">
        <f t="shared" si="153"/>
        <v>1240000</v>
      </c>
      <c r="G517" s="87">
        <f t="shared" si="153"/>
        <v>0</v>
      </c>
      <c r="H517" s="87">
        <f t="shared" si="153"/>
        <v>1240000</v>
      </c>
      <c r="I517" s="87">
        <f t="shared" si="153"/>
        <v>0</v>
      </c>
      <c r="J517" s="14">
        <f t="shared" si="153"/>
        <v>400000</v>
      </c>
      <c r="K517" s="14">
        <f t="shared" si="153"/>
        <v>0</v>
      </c>
      <c r="L517" s="14">
        <f t="shared" si="153"/>
        <v>0</v>
      </c>
      <c r="M517" s="132"/>
      <c r="N517" s="56"/>
      <c r="O517" s="53"/>
    </row>
    <row r="518" spans="1:15" ht="45" hidden="1" x14ac:dyDescent="0.25">
      <c r="A518" s="64"/>
      <c r="B518" s="222" t="s">
        <v>38</v>
      </c>
      <c r="C518" s="15">
        <f t="shared" ref="C518:L518" si="154">SUM(C519:C525)</f>
        <v>0</v>
      </c>
      <c r="D518" s="15">
        <f t="shared" si="154"/>
        <v>0</v>
      </c>
      <c r="E518" s="15">
        <f t="shared" si="154"/>
        <v>0</v>
      </c>
      <c r="F518" s="15">
        <f t="shared" si="154"/>
        <v>1240000</v>
      </c>
      <c r="G518" s="88">
        <f t="shared" si="154"/>
        <v>0</v>
      </c>
      <c r="H518" s="88">
        <f t="shared" si="154"/>
        <v>1240000</v>
      </c>
      <c r="I518" s="88">
        <f t="shared" si="154"/>
        <v>0</v>
      </c>
      <c r="J518" s="15">
        <f t="shared" si="154"/>
        <v>400000</v>
      </c>
      <c r="K518" s="15">
        <f t="shared" si="154"/>
        <v>0</v>
      </c>
      <c r="L518" s="15">
        <f t="shared" si="154"/>
        <v>0</v>
      </c>
      <c r="M518" s="235"/>
      <c r="N518" s="56"/>
      <c r="O518" s="53"/>
    </row>
    <row r="519" spans="1:15" ht="78.75" x14ac:dyDescent="0.25">
      <c r="A519" s="64"/>
      <c r="B519" s="222"/>
      <c r="C519" s="15"/>
      <c r="D519" s="15"/>
      <c r="E519" s="52"/>
      <c r="F519" s="15">
        <v>1240000</v>
      </c>
      <c r="G519" s="88"/>
      <c r="H519" s="88">
        <v>1240000</v>
      </c>
      <c r="I519" s="88"/>
      <c r="J519" s="15"/>
      <c r="K519" s="15"/>
      <c r="L519" s="15"/>
      <c r="M519" s="266" t="s">
        <v>686</v>
      </c>
      <c r="N519" s="270" t="s">
        <v>687</v>
      </c>
      <c r="O519" s="53"/>
    </row>
    <row r="520" spans="1:15" ht="31.5" hidden="1" x14ac:dyDescent="0.25">
      <c r="A520" s="62"/>
      <c r="B520" s="148"/>
      <c r="C520" s="52"/>
      <c r="D520" s="52"/>
      <c r="E520" s="52"/>
      <c r="F520" s="52"/>
      <c r="G520" s="89"/>
      <c r="H520" s="89"/>
      <c r="I520" s="89"/>
      <c r="J520" s="52">
        <v>400000</v>
      </c>
      <c r="K520" s="52"/>
      <c r="L520" s="52"/>
      <c r="M520" s="235" t="s">
        <v>688</v>
      </c>
      <c r="N520" s="235"/>
      <c r="O520" s="53"/>
    </row>
    <row r="521" spans="1:15" ht="15.75" hidden="1" x14ac:dyDescent="0.25">
      <c r="A521" s="62"/>
      <c r="B521" s="148"/>
      <c r="C521" s="52"/>
      <c r="D521" s="52"/>
      <c r="E521" s="52"/>
      <c r="F521" s="52"/>
      <c r="G521" s="89"/>
      <c r="H521" s="89"/>
      <c r="I521" s="89"/>
      <c r="J521" s="52"/>
      <c r="K521" s="52"/>
      <c r="L521" s="52"/>
      <c r="M521" s="235"/>
      <c r="N521" s="235"/>
      <c r="O521" s="53"/>
    </row>
    <row r="522" spans="1:15" ht="15.75" hidden="1" x14ac:dyDescent="0.25">
      <c r="A522" s="62"/>
      <c r="B522" s="148"/>
      <c r="C522" s="52"/>
      <c r="D522" s="52"/>
      <c r="E522" s="52"/>
      <c r="F522" s="52"/>
      <c r="G522" s="89"/>
      <c r="H522" s="89"/>
      <c r="I522" s="89"/>
      <c r="J522" s="52"/>
      <c r="K522" s="52"/>
      <c r="L522" s="52"/>
      <c r="M522" s="235"/>
      <c r="N522" s="235"/>
      <c r="O522" s="53"/>
    </row>
    <row r="523" spans="1:15" ht="15.75" hidden="1" x14ac:dyDescent="0.25">
      <c r="A523" s="62"/>
      <c r="B523" s="148"/>
      <c r="C523" s="52"/>
      <c r="D523" s="52"/>
      <c r="E523" s="52"/>
      <c r="F523" s="52"/>
      <c r="G523" s="89"/>
      <c r="H523" s="89"/>
      <c r="I523" s="89"/>
      <c r="J523" s="52"/>
      <c r="K523" s="52"/>
      <c r="L523" s="52"/>
      <c r="M523" s="235"/>
      <c r="N523" s="235"/>
      <c r="O523" s="53"/>
    </row>
    <row r="524" spans="1:15" ht="15.75" hidden="1" x14ac:dyDescent="0.25">
      <c r="A524" s="62"/>
      <c r="B524" s="148"/>
      <c r="C524" s="52"/>
      <c r="D524" s="52"/>
      <c r="E524" s="52"/>
      <c r="F524" s="52"/>
      <c r="G524" s="89"/>
      <c r="H524" s="89"/>
      <c r="I524" s="89"/>
      <c r="J524" s="52"/>
      <c r="K524" s="52"/>
      <c r="L524" s="52"/>
      <c r="M524" s="235"/>
      <c r="N524" s="235"/>
      <c r="O524" s="53"/>
    </row>
    <row r="525" spans="1:15" ht="15.75" hidden="1" x14ac:dyDescent="0.25">
      <c r="A525" s="62"/>
      <c r="B525" s="148"/>
      <c r="C525" s="52"/>
      <c r="D525" s="52"/>
      <c r="E525" s="52"/>
      <c r="F525" s="52"/>
      <c r="G525" s="89"/>
      <c r="H525" s="89"/>
      <c r="I525" s="89"/>
      <c r="J525" s="52"/>
      <c r="K525" s="52"/>
      <c r="L525" s="52"/>
      <c r="M525" s="235"/>
      <c r="N525" s="235"/>
      <c r="O525" s="53"/>
    </row>
    <row r="526" spans="1:15" ht="71.25" hidden="1" x14ac:dyDescent="0.25">
      <c r="A526" s="62" t="s">
        <v>250</v>
      </c>
      <c r="B526" s="154" t="s">
        <v>129</v>
      </c>
      <c r="C526" s="14">
        <f>C527</f>
        <v>0</v>
      </c>
      <c r="D526" s="14">
        <f t="shared" ref="D526:L527" si="155">D527</f>
        <v>0</v>
      </c>
      <c r="E526" s="14">
        <f t="shared" si="155"/>
        <v>603862</v>
      </c>
      <c r="F526" s="14">
        <f t="shared" si="155"/>
        <v>0</v>
      </c>
      <c r="G526" s="87">
        <f t="shared" si="155"/>
        <v>603862</v>
      </c>
      <c r="H526" s="87">
        <f t="shared" si="155"/>
        <v>0</v>
      </c>
      <c r="I526" s="87">
        <f t="shared" si="155"/>
        <v>0</v>
      </c>
      <c r="J526" s="14">
        <f t="shared" si="155"/>
        <v>0</v>
      </c>
      <c r="K526" s="14">
        <f t="shared" si="155"/>
        <v>0</v>
      </c>
      <c r="L526" s="14">
        <f t="shared" si="155"/>
        <v>0</v>
      </c>
      <c r="M526" s="132"/>
      <c r="N526" s="56"/>
      <c r="O526" s="53"/>
    </row>
    <row r="527" spans="1:15" ht="45" hidden="1" x14ac:dyDescent="0.25">
      <c r="A527" s="62"/>
      <c r="B527" s="222" t="s">
        <v>38</v>
      </c>
      <c r="C527" s="15">
        <f>C528</f>
        <v>0</v>
      </c>
      <c r="D527" s="15">
        <f t="shared" si="155"/>
        <v>0</v>
      </c>
      <c r="E527" s="15">
        <f t="shared" si="155"/>
        <v>603862</v>
      </c>
      <c r="F527" s="15">
        <f t="shared" si="155"/>
        <v>0</v>
      </c>
      <c r="G527" s="15">
        <f t="shared" si="155"/>
        <v>603862</v>
      </c>
      <c r="H527" s="15">
        <f t="shared" si="155"/>
        <v>0</v>
      </c>
      <c r="I527" s="88">
        <f t="shared" si="155"/>
        <v>0</v>
      </c>
      <c r="J527" s="15">
        <f t="shared" si="155"/>
        <v>0</v>
      </c>
      <c r="K527" s="15">
        <f t="shared" si="155"/>
        <v>0</v>
      </c>
      <c r="L527" s="15">
        <f t="shared" si="155"/>
        <v>0</v>
      </c>
      <c r="M527" s="235"/>
      <c r="N527" s="56"/>
      <c r="O527" s="53"/>
    </row>
    <row r="528" spans="1:15" ht="47.25" hidden="1" x14ac:dyDescent="0.25">
      <c r="A528" s="62"/>
      <c r="B528" s="222"/>
      <c r="C528" s="52"/>
      <c r="D528" s="52"/>
      <c r="E528" s="52">
        <v>603862</v>
      </c>
      <c r="F528" s="52"/>
      <c r="G528" s="89">
        <v>603862</v>
      </c>
      <c r="H528" s="89"/>
      <c r="I528" s="89"/>
      <c r="J528" s="52"/>
      <c r="K528" s="52"/>
      <c r="L528" s="52"/>
      <c r="M528" s="235" t="s">
        <v>689</v>
      </c>
      <c r="N528" s="235" t="s">
        <v>644</v>
      </c>
      <c r="O528" s="53"/>
    </row>
    <row r="529" spans="1:15" ht="71.25" hidden="1" x14ac:dyDescent="0.25">
      <c r="A529" s="62" t="s">
        <v>75</v>
      </c>
      <c r="B529" s="155" t="s">
        <v>73</v>
      </c>
      <c r="C529" s="14">
        <f t="shared" ref="C529:L529" si="156">C530+C533</f>
        <v>0</v>
      </c>
      <c r="D529" s="14">
        <f t="shared" si="156"/>
        <v>0</v>
      </c>
      <c r="E529" s="14">
        <f t="shared" si="156"/>
        <v>0</v>
      </c>
      <c r="F529" s="14">
        <f t="shared" si="156"/>
        <v>0</v>
      </c>
      <c r="G529" s="87">
        <f t="shared" si="156"/>
        <v>0</v>
      </c>
      <c r="H529" s="87">
        <f t="shared" si="156"/>
        <v>0</v>
      </c>
      <c r="I529" s="87">
        <f t="shared" si="156"/>
        <v>2430000</v>
      </c>
      <c r="J529" s="14">
        <f t="shared" si="156"/>
        <v>0</v>
      </c>
      <c r="K529" s="14">
        <f t="shared" si="156"/>
        <v>2430000</v>
      </c>
      <c r="L529" s="14">
        <f t="shared" si="156"/>
        <v>0</v>
      </c>
      <c r="M529" s="132"/>
      <c r="N529" s="56"/>
      <c r="O529" s="53"/>
    </row>
    <row r="530" spans="1:15" ht="114" hidden="1" x14ac:dyDescent="0.25">
      <c r="A530" s="62" t="s">
        <v>76</v>
      </c>
      <c r="B530" s="157" t="s">
        <v>74</v>
      </c>
      <c r="C530" s="14">
        <f>C531</f>
        <v>0</v>
      </c>
      <c r="D530" s="14">
        <f t="shared" ref="D530:L531" si="157">D531</f>
        <v>0</v>
      </c>
      <c r="E530" s="14">
        <f t="shared" si="157"/>
        <v>0</v>
      </c>
      <c r="F530" s="14">
        <f t="shared" si="157"/>
        <v>0</v>
      </c>
      <c r="G530" s="87">
        <f t="shared" si="157"/>
        <v>0</v>
      </c>
      <c r="H530" s="87">
        <f t="shared" si="157"/>
        <v>0</v>
      </c>
      <c r="I530" s="87">
        <f t="shared" si="157"/>
        <v>0</v>
      </c>
      <c r="J530" s="14">
        <f t="shared" si="157"/>
        <v>0</v>
      </c>
      <c r="K530" s="14">
        <f t="shared" si="157"/>
        <v>0</v>
      </c>
      <c r="L530" s="14">
        <f t="shared" si="157"/>
        <v>0</v>
      </c>
      <c r="M530" s="132"/>
      <c r="N530" s="56"/>
      <c r="O530" s="53"/>
    </row>
    <row r="531" spans="1:15" ht="45" hidden="1" x14ac:dyDescent="0.25">
      <c r="A531" s="62"/>
      <c r="B531" s="65" t="s">
        <v>32</v>
      </c>
      <c r="C531" s="15">
        <f>C532</f>
        <v>0</v>
      </c>
      <c r="D531" s="15">
        <f t="shared" si="157"/>
        <v>0</v>
      </c>
      <c r="E531" s="15">
        <f t="shared" si="157"/>
        <v>0</v>
      </c>
      <c r="F531" s="15">
        <f t="shared" si="157"/>
        <v>0</v>
      </c>
      <c r="G531" s="15">
        <f t="shared" si="157"/>
        <v>0</v>
      </c>
      <c r="H531" s="15">
        <f t="shared" si="157"/>
        <v>0</v>
      </c>
      <c r="I531" s="88">
        <f t="shared" si="157"/>
        <v>0</v>
      </c>
      <c r="J531" s="15">
        <f t="shared" si="157"/>
        <v>0</v>
      </c>
      <c r="K531" s="15">
        <f t="shared" si="157"/>
        <v>0</v>
      </c>
      <c r="L531" s="15">
        <f t="shared" si="157"/>
        <v>0</v>
      </c>
      <c r="M531" s="235"/>
      <c r="N531" s="56"/>
      <c r="O531" s="53"/>
    </row>
    <row r="532" spans="1:15" ht="15.75" hidden="1" x14ac:dyDescent="0.25">
      <c r="A532" s="62"/>
      <c r="B532" s="219"/>
      <c r="C532" s="14"/>
      <c r="D532" s="14"/>
      <c r="E532" s="14"/>
      <c r="F532" s="14"/>
      <c r="G532" s="87"/>
      <c r="H532" s="87"/>
      <c r="I532" s="89"/>
      <c r="J532" s="52"/>
      <c r="K532" s="52"/>
      <c r="L532" s="52"/>
      <c r="M532" s="178"/>
      <c r="N532" s="178"/>
      <c r="O532" s="53"/>
    </row>
    <row r="533" spans="1:15" ht="99.75" hidden="1" x14ac:dyDescent="0.25">
      <c r="A533" s="62" t="s">
        <v>96</v>
      </c>
      <c r="B533" s="157" t="s">
        <v>97</v>
      </c>
      <c r="C533" s="14">
        <f t="shared" ref="C533:L533" si="158">C534</f>
        <v>0</v>
      </c>
      <c r="D533" s="14">
        <f t="shared" si="158"/>
        <v>0</v>
      </c>
      <c r="E533" s="14">
        <f t="shared" si="158"/>
        <v>0</v>
      </c>
      <c r="F533" s="14">
        <f t="shared" si="158"/>
        <v>0</v>
      </c>
      <c r="G533" s="87">
        <f t="shared" si="158"/>
        <v>0</v>
      </c>
      <c r="H533" s="87">
        <f t="shared" si="158"/>
        <v>0</v>
      </c>
      <c r="I533" s="87">
        <f t="shared" si="158"/>
        <v>2430000</v>
      </c>
      <c r="J533" s="14">
        <f t="shared" si="158"/>
        <v>0</v>
      </c>
      <c r="K533" s="14">
        <f t="shared" si="158"/>
        <v>2430000</v>
      </c>
      <c r="L533" s="14">
        <f t="shared" si="158"/>
        <v>0</v>
      </c>
      <c r="M533" s="132"/>
      <c r="N533" s="56"/>
      <c r="O533" s="53"/>
    </row>
    <row r="534" spans="1:15" ht="45" hidden="1" x14ac:dyDescent="0.25">
      <c r="A534" s="62"/>
      <c r="B534" s="65" t="s">
        <v>32</v>
      </c>
      <c r="C534" s="15">
        <f>SUM(C535:C537)</f>
        <v>0</v>
      </c>
      <c r="D534" s="15">
        <f t="shared" ref="D534:L534" si="159">SUM(D535:D537)</f>
        <v>0</v>
      </c>
      <c r="E534" s="15">
        <f t="shared" si="159"/>
        <v>0</v>
      </c>
      <c r="F534" s="15">
        <f t="shared" si="159"/>
        <v>0</v>
      </c>
      <c r="G534" s="88">
        <f t="shared" si="159"/>
        <v>0</v>
      </c>
      <c r="H534" s="88">
        <f t="shared" si="159"/>
        <v>0</v>
      </c>
      <c r="I534" s="88">
        <f t="shared" si="159"/>
        <v>2430000</v>
      </c>
      <c r="J534" s="15">
        <f t="shared" si="159"/>
        <v>0</v>
      </c>
      <c r="K534" s="15">
        <f t="shared" si="159"/>
        <v>2430000</v>
      </c>
      <c r="L534" s="15">
        <f t="shared" si="159"/>
        <v>0</v>
      </c>
      <c r="M534" s="235"/>
      <c r="N534" s="56"/>
      <c r="O534" s="53"/>
    </row>
    <row r="535" spans="1:15" ht="157.5" hidden="1" x14ac:dyDescent="0.25">
      <c r="A535" s="62"/>
      <c r="B535" s="65" t="s">
        <v>690</v>
      </c>
      <c r="C535" s="15"/>
      <c r="D535" s="15"/>
      <c r="E535" s="15"/>
      <c r="F535" s="15"/>
      <c r="G535" s="88"/>
      <c r="H535" s="88"/>
      <c r="I535" s="89">
        <v>2430000</v>
      </c>
      <c r="J535" s="15"/>
      <c r="K535" s="52">
        <v>2430000</v>
      </c>
      <c r="L535" s="15"/>
      <c r="M535" s="235" t="s">
        <v>691</v>
      </c>
      <c r="N535" s="235" t="s">
        <v>692</v>
      </c>
      <c r="O535" s="53"/>
    </row>
    <row r="536" spans="1:15" ht="15.75" hidden="1" x14ac:dyDescent="0.25">
      <c r="A536" s="62"/>
      <c r="B536" s="219"/>
      <c r="C536" s="14"/>
      <c r="D536" s="14"/>
      <c r="E536" s="52"/>
      <c r="F536" s="14"/>
      <c r="G536" s="89"/>
      <c r="H536" s="87"/>
      <c r="I536" s="89"/>
      <c r="J536" s="14"/>
      <c r="K536" s="52"/>
      <c r="L536" s="14"/>
      <c r="M536" s="56"/>
      <c r="N536" s="56"/>
      <c r="O536" s="53"/>
    </row>
    <row r="537" spans="1:15" ht="15.75" hidden="1" x14ac:dyDescent="0.25">
      <c r="A537" s="62"/>
      <c r="B537" s="219"/>
      <c r="C537" s="14"/>
      <c r="D537" s="14"/>
      <c r="E537" s="52"/>
      <c r="F537" s="14"/>
      <c r="G537" s="89"/>
      <c r="H537" s="87"/>
      <c r="I537" s="89"/>
      <c r="J537" s="14"/>
      <c r="K537" s="14"/>
      <c r="L537" s="14"/>
      <c r="M537" s="189"/>
      <c r="N537" s="189"/>
      <c r="O537" s="53"/>
    </row>
    <row r="538" spans="1:15" ht="71.25" hidden="1" x14ac:dyDescent="0.25">
      <c r="A538" s="62" t="s">
        <v>78</v>
      </c>
      <c r="B538" s="155" t="s">
        <v>77</v>
      </c>
      <c r="C538" s="14">
        <f>C539+C542+C548</f>
        <v>0</v>
      </c>
      <c r="D538" s="14">
        <f t="shared" ref="D538:L538" si="160">D539+D542+D548</f>
        <v>0</v>
      </c>
      <c r="E538" s="14">
        <f t="shared" si="160"/>
        <v>0</v>
      </c>
      <c r="F538" s="14">
        <f t="shared" si="160"/>
        <v>0</v>
      </c>
      <c r="G538" s="87">
        <f t="shared" si="160"/>
        <v>0</v>
      </c>
      <c r="H538" s="87">
        <f t="shared" si="160"/>
        <v>115000</v>
      </c>
      <c r="I538" s="87">
        <f t="shared" si="160"/>
        <v>0</v>
      </c>
      <c r="J538" s="14">
        <f t="shared" si="160"/>
        <v>0</v>
      </c>
      <c r="K538" s="14">
        <f t="shared" si="160"/>
        <v>0</v>
      </c>
      <c r="L538" s="14">
        <f t="shared" si="160"/>
        <v>0</v>
      </c>
      <c r="M538" s="132"/>
      <c r="N538" s="56"/>
      <c r="O538" s="53"/>
    </row>
    <row r="539" spans="1:15" ht="71.25" hidden="1" x14ac:dyDescent="0.25">
      <c r="A539" s="62" t="s">
        <v>80</v>
      </c>
      <c r="B539" s="157" t="s">
        <v>79</v>
      </c>
      <c r="C539" s="14">
        <f>C540</f>
        <v>0</v>
      </c>
      <c r="D539" s="14">
        <f t="shared" ref="D539:L540" si="161">D540</f>
        <v>0</v>
      </c>
      <c r="E539" s="14">
        <f t="shared" si="161"/>
        <v>0</v>
      </c>
      <c r="F539" s="14">
        <f t="shared" si="161"/>
        <v>0</v>
      </c>
      <c r="G539" s="87">
        <f t="shared" si="161"/>
        <v>0</v>
      </c>
      <c r="H539" s="87">
        <f t="shared" si="161"/>
        <v>115000</v>
      </c>
      <c r="I539" s="87">
        <f t="shared" si="161"/>
        <v>0</v>
      </c>
      <c r="J539" s="14">
        <f t="shared" si="161"/>
        <v>0</v>
      </c>
      <c r="K539" s="14">
        <f t="shared" si="161"/>
        <v>0</v>
      </c>
      <c r="L539" s="14">
        <f t="shared" si="161"/>
        <v>0</v>
      </c>
      <c r="M539" s="132"/>
      <c r="N539" s="56"/>
      <c r="O539" s="53"/>
    </row>
    <row r="540" spans="1:15" ht="15.75" hidden="1" x14ac:dyDescent="0.25">
      <c r="A540" s="62"/>
      <c r="B540" s="205" t="s">
        <v>33</v>
      </c>
      <c r="C540" s="15">
        <f>C541</f>
        <v>0</v>
      </c>
      <c r="D540" s="15">
        <f t="shared" si="161"/>
        <v>0</v>
      </c>
      <c r="E540" s="15">
        <f t="shared" si="161"/>
        <v>0</v>
      </c>
      <c r="F540" s="15">
        <f t="shared" si="161"/>
        <v>0</v>
      </c>
      <c r="G540" s="88">
        <f t="shared" si="161"/>
        <v>0</v>
      </c>
      <c r="H540" s="88">
        <f t="shared" si="161"/>
        <v>115000</v>
      </c>
      <c r="I540" s="88">
        <f t="shared" si="161"/>
        <v>0</v>
      </c>
      <c r="J540" s="15">
        <f t="shared" si="161"/>
        <v>0</v>
      </c>
      <c r="K540" s="15">
        <f t="shared" si="161"/>
        <v>0</v>
      </c>
      <c r="L540" s="15">
        <f t="shared" si="161"/>
        <v>0</v>
      </c>
      <c r="M540" s="235"/>
      <c r="N540" s="56"/>
      <c r="O540" s="53"/>
    </row>
    <row r="541" spans="1:15" ht="31.5" x14ac:dyDescent="0.25">
      <c r="A541" s="62"/>
      <c r="B541" s="148"/>
      <c r="C541" s="52"/>
      <c r="D541" s="52"/>
      <c r="E541" s="52"/>
      <c r="F541" s="52"/>
      <c r="G541" s="89"/>
      <c r="H541" s="89">
        <v>115000</v>
      </c>
      <c r="I541" s="89"/>
      <c r="J541" s="52"/>
      <c r="K541" s="52"/>
      <c r="L541" s="52"/>
      <c r="M541" s="266"/>
      <c r="N541" s="270" t="s">
        <v>693</v>
      </c>
      <c r="O541" s="53"/>
    </row>
    <row r="542" spans="1:15" ht="42.75" hidden="1" x14ac:dyDescent="0.25">
      <c r="A542" s="62" t="s">
        <v>98</v>
      </c>
      <c r="B542" s="154" t="s">
        <v>99</v>
      </c>
      <c r="C542" s="14">
        <f t="shared" ref="C542:L542" si="162">C543+C546</f>
        <v>0</v>
      </c>
      <c r="D542" s="14">
        <f t="shared" si="162"/>
        <v>0</v>
      </c>
      <c r="E542" s="14">
        <f t="shared" si="162"/>
        <v>0</v>
      </c>
      <c r="F542" s="14">
        <f t="shared" si="162"/>
        <v>0</v>
      </c>
      <c r="G542" s="87">
        <f t="shared" si="162"/>
        <v>0</v>
      </c>
      <c r="H542" s="87">
        <f t="shared" si="162"/>
        <v>0</v>
      </c>
      <c r="I542" s="87">
        <f t="shared" si="162"/>
        <v>0</v>
      </c>
      <c r="J542" s="14">
        <f t="shared" si="162"/>
        <v>0</v>
      </c>
      <c r="K542" s="14">
        <f t="shared" si="162"/>
        <v>0</v>
      </c>
      <c r="L542" s="14">
        <f t="shared" si="162"/>
        <v>0</v>
      </c>
      <c r="M542" s="132"/>
      <c r="N542" s="56"/>
      <c r="O542" s="53"/>
    </row>
    <row r="543" spans="1:15" ht="15.75" hidden="1" x14ac:dyDescent="0.25">
      <c r="A543" s="62"/>
      <c r="B543" s="205" t="s">
        <v>33</v>
      </c>
      <c r="C543" s="15">
        <f>C545+C544</f>
        <v>0</v>
      </c>
      <c r="D543" s="15">
        <f t="shared" ref="D543:L543" si="163">D545+D544</f>
        <v>0</v>
      </c>
      <c r="E543" s="15">
        <f t="shared" si="163"/>
        <v>0</v>
      </c>
      <c r="F543" s="15">
        <f t="shared" si="163"/>
        <v>0</v>
      </c>
      <c r="G543" s="88">
        <f t="shared" si="163"/>
        <v>0</v>
      </c>
      <c r="H543" s="88">
        <f t="shared" si="163"/>
        <v>0</v>
      </c>
      <c r="I543" s="88">
        <f t="shared" si="163"/>
        <v>0</v>
      </c>
      <c r="J543" s="15">
        <f t="shared" si="163"/>
        <v>0</v>
      </c>
      <c r="K543" s="15">
        <f t="shared" si="163"/>
        <v>0</v>
      </c>
      <c r="L543" s="15">
        <f t="shared" si="163"/>
        <v>0</v>
      </c>
      <c r="M543" s="235"/>
      <c r="N543" s="56"/>
      <c r="O543" s="53"/>
    </row>
    <row r="544" spans="1:15" ht="15.75" hidden="1" x14ac:dyDescent="0.25">
      <c r="A544" s="62"/>
      <c r="B544" s="148"/>
      <c r="C544" s="15"/>
      <c r="D544" s="15"/>
      <c r="E544" s="52"/>
      <c r="F544" s="15"/>
      <c r="G544" s="89"/>
      <c r="H544" s="88"/>
      <c r="I544" s="88"/>
      <c r="J544" s="52"/>
      <c r="K544" s="15"/>
      <c r="L544" s="15"/>
      <c r="M544" s="236"/>
      <c r="N544" s="235"/>
      <c r="O544" s="53"/>
    </row>
    <row r="545" spans="1:15" ht="15.75" hidden="1" x14ac:dyDescent="0.25">
      <c r="A545" s="62"/>
      <c r="B545" s="59"/>
      <c r="C545" s="52"/>
      <c r="D545" s="52"/>
      <c r="E545" s="52"/>
      <c r="F545" s="52"/>
      <c r="G545" s="89"/>
      <c r="H545" s="89"/>
      <c r="I545" s="89"/>
      <c r="J545" s="52"/>
      <c r="K545" s="52"/>
      <c r="L545" s="52"/>
      <c r="M545" s="236"/>
      <c r="N545" s="56"/>
      <c r="O545" s="53"/>
    </row>
    <row r="546" spans="1:15" ht="30" hidden="1" x14ac:dyDescent="0.25">
      <c r="A546" s="62"/>
      <c r="B546" s="203" t="s">
        <v>67</v>
      </c>
      <c r="C546" s="52">
        <f>C547</f>
        <v>0</v>
      </c>
      <c r="D546" s="52">
        <f t="shared" ref="D546:L546" si="164">D547</f>
        <v>0</v>
      </c>
      <c r="E546" s="52">
        <f t="shared" si="164"/>
        <v>0</v>
      </c>
      <c r="F546" s="52">
        <f t="shared" si="164"/>
        <v>0</v>
      </c>
      <c r="G546" s="89">
        <f t="shared" si="164"/>
        <v>0</v>
      </c>
      <c r="H546" s="89">
        <f t="shared" si="164"/>
        <v>0</v>
      </c>
      <c r="I546" s="89">
        <f t="shared" si="164"/>
        <v>0</v>
      </c>
      <c r="J546" s="52">
        <f t="shared" si="164"/>
        <v>0</v>
      </c>
      <c r="K546" s="52">
        <f t="shared" si="164"/>
        <v>0</v>
      </c>
      <c r="L546" s="52">
        <f t="shared" si="164"/>
        <v>0</v>
      </c>
      <c r="M546" s="235"/>
      <c r="N546" s="56"/>
      <c r="O546" s="53"/>
    </row>
    <row r="547" spans="1:15" ht="15.75" hidden="1" x14ac:dyDescent="0.25">
      <c r="A547" s="62"/>
      <c r="B547" s="203"/>
      <c r="C547" s="14"/>
      <c r="D547" s="14"/>
      <c r="E547" s="14"/>
      <c r="F547" s="14"/>
      <c r="G547" s="87"/>
      <c r="H547" s="87"/>
      <c r="I547" s="87"/>
      <c r="J547" s="14"/>
      <c r="K547" s="14"/>
      <c r="L547" s="14"/>
      <c r="M547" s="235"/>
      <c r="N547" s="56"/>
      <c r="O547" s="53"/>
    </row>
    <row r="548" spans="1:15" ht="85.5" hidden="1" x14ac:dyDescent="0.25">
      <c r="A548" s="62" t="s">
        <v>194</v>
      </c>
      <c r="B548" s="157" t="s">
        <v>195</v>
      </c>
      <c r="C548" s="14">
        <f>C549</f>
        <v>0</v>
      </c>
      <c r="D548" s="14">
        <f t="shared" ref="D548:L548" si="165">D549</f>
        <v>0</v>
      </c>
      <c r="E548" s="14">
        <f t="shared" si="165"/>
        <v>0</v>
      </c>
      <c r="F548" s="14">
        <f t="shared" si="165"/>
        <v>0</v>
      </c>
      <c r="G548" s="87">
        <f t="shared" si="165"/>
        <v>0</v>
      </c>
      <c r="H548" s="87">
        <f t="shared" si="165"/>
        <v>0</v>
      </c>
      <c r="I548" s="87">
        <f t="shared" si="165"/>
        <v>0</v>
      </c>
      <c r="J548" s="14">
        <f t="shared" si="165"/>
        <v>0</v>
      </c>
      <c r="K548" s="14">
        <f t="shared" si="165"/>
        <v>0</v>
      </c>
      <c r="L548" s="14">
        <f t="shared" si="165"/>
        <v>0</v>
      </c>
      <c r="M548" s="235"/>
      <c r="N548" s="56"/>
      <c r="O548" s="53"/>
    </row>
    <row r="549" spans="1:15" ht="15.75" hidden="1" x14ac:dyDescent="0.25">
      <c r="A549" s="62"/>
      <c r="B549" s="205" t="s">
        <v>33</v>
      </c>
      <c r="C549" s="15">
        <f>C550+C551</f>
        <v>0</v>
      </c>
      <c r="D549" s="15">
        <f t="shared" ref="D549:L549" si="166">D550+D551</f>
        <v>0</v>
      </c>
      <c r="E549" s="15">
        <f t="shared" si="166"/>
        <v>0</v>
      </c>
      <c r="F549" s="15">
        <f t="shared" si="166"/>
        <v>0</v>
      </c>
      <c r="G549" s="15">
        <f t="shared" si="166"/>
        <v>0</v>
      </c>
      <c r="H549" s="15">
        <f t="shared" si="166"/>
        <v>0</v>
      </c>
      <c r="I549" s="88">
        <f t="shared" si="166"/>
        <v>0</v>
      </c>
      <c r="J549" s="15">
        <f t="shared" si="166"/>
        <v>0</v>
      </c>
      <c r="K549" s="15">
        <f t="shared" si="166"/>
        <v>0</v>
      </c>
      <c r="L549" s="15">
        <f t="shared" si="166"/>
        <v>0</v>
      </c>
      <c r="M549" s="235"/>
      <c r="N549" s="56"/>
      <c r="O549" s="53"/>
    </row>
    <row r="550" spans="1:15" ht="15.75" hidden="1" x14ac:dyDescent="0.25">
      <c r="A550" s="62"/>
      <c r="B550" s="153"/>
      <c r="C550" s="52"/>
      <c r="D550" s="52"/>
      <c r="E550" s="52"/>
      <c r="F550" s="52"/>
      <c r="G550" s="89"/>
      <c r="H550" s="89"/>
      <c r="I550" s="89"/>
      <c r="J550" s="52"/>
      <c r="K550" s="52"/>
      <c r="L550" s="52"/>
      <c r="M550" s="235"/>
      <c r="N550" s="56"/>
      <c r="O550" s="53"/>
    </row>
    <row r="551" spans="1:15" ht="15.75" hidden="1" x14ac:dyDescent="0.25">
      <c r="A551" s="62"/>
      <c r="B551" s="153"/>
      <c r="C551" s="52"/>
      <c r="D551" s="52"/>
      <c r="E551" s="52"/>
      <c r="F551" s="52"/>
      <c r="G551" s="89"/>
      <c r="H551" s="89"/>
      <c r="I551" s="89"/>
      <c r="J551" s="52"/>
      <c r="K551" s="52"/>
      <c r="L551" s="52"/>
      <c r="M551" s="236"/>
      <c r="N551" s="56"/>
      <c r="O551" s="53"/>
    </row>
    <row r="552" spans="1:15" ht="57" hidden="1" x14ac:dyDescent="0.25">
      <c r="A552" s="62" t="s">
        <v>83</v>
      </c>
      <c r="B552" s="155" t="s">
        <v>81</v>
      </c>
      <c r="C552" s="14">
        <f>C553+C559</f>
        <v>0</v>
      </c>
      <c r="D552" s="14">
        <f t="shared" ref="D552:L552" si="167">D553+D559</f>
        <v>0</v>
      </c>
      <c r="E552" s="14">
        <f t="shared" si="167"/>
        <v>0</v>
      </c>
      <c r="F552" s="14">
        <f t="shared" si="167"/>
        <v>0</v>
      </c>
      <c r="G552" s="87">
        <f t="shared" si="167"/>
        <v>0</v>
      </c>
      <c r="H552" s="87">
        <f t="shared" si="167"/>
        <v>0</v>
      </c>
      <c r="I552" s="87">
        <f t="shared" si="167"/>
        <v>0</v>
      </c>
      <c r="J552" s="14">
        <f t="shared" si="167"/>
        <v>0</v>
      </c>
      <c r="K552" s="14">
        <f t="shared" si="167"/>
        <v>0</v>
      </c>
      <c r="L552" s="14">
        <f t="shared" si="167"/>
        <v>0</v>
      </c>
      <c r="M552" s="132"/>
      <c r="N552" s="56"/>
      <c r="O552" s="53"/>
    </row>
    <row r="553" spans="1:15" ht="99.75" hidden="1" x14ac:dyDescent="0.25">
      <c r="A553" s="62" t="s">
        <v>84</v>
      </c>
      <c r="B553" s="157" t="s">
        <v>82</v>
      </c>
      <c r="C553" s="14">
        <f>C554+C557</f>
        <v>0</v>
      </c>
      <c r="D553" s="14">
        <f t="shared" ref="D553:L553" si="168">D554+D557</f>
        <v>0</v>
      </c>
      <c r="E553" s="14">
        <f t="shared" si="168"/>
        <v>0</v>
      </c>
      <c r="F553" s="14">
        <f t="shared" si="168"/>
        <v>0</v>
      </c>
      <c r="G553" s="87">
        <f t="shared" si="168"/>
        <v>0</v>
      </c>
      <c r="H553" s="87">
        <f t="shared" si="168"/>
        <v>0</v>
      </c>
      <c r="I553" s="87">
        <f t="shared" si="168"/>
        <v>0</v>
      </c>
      <c r="J553" s="14">
        <f t="shared" si="168"/>
        <v>0</v>
      </c>
      <c r="K553" s="14">
        <f t="shared" si="168"/>
        <v>0</v>
      </c>
      <c r="L553" s="14">
        <f t="shared" si="168"/>
        <v>0</v>
      </c>
      <c r="M553" s="132"/>
      <c r="N553" s="56"/>
      <c r="O553" s="53"/>
    </row>
    <row r="554" spans="1:15" ht="15.75" hidden="1" x14ac:dyDescent="0.25">
      <c r="A554" s="62"/>
      <c r="B554" s="205" t="s">
        <v>33</v>
      </c>
      <c r="C554" s="15">
        <f t="shared" ref="C554:F554" si="169">SUM(C555:C556)</f>
        <v>0</v>
      </c>
      <c r="D554" s="15">
        <f t="shared" si="169"/>
        <v>0</v>
      </c>
      <c r="E554" s="15">
        <f t="shared" si="169"/>
        <v>0</v>
      </c>
      <c r="F554" s="15">
        <f t="shared" si="169"/>
        <v>0</v>
      </c>
      <c r="G554" s="88">
        <f t="shared" ref="G554:L554" si="170">SUM(G555:G556)</f>
        <v>0</v>
      </c>
      <c r="H554" s="88">
        <f t="shared" si="170"/>
        <v>0</v>
      </c>
      <c r="I554" s="88">
        <f t="shared" si="170"/>
        <v>0</v>
      </c>
      <c r="J554" s="15">
        <f t="shared" si="170"/>
        <v>0</v>
      </c>
      <c r="K554" s="15">
        <f t="shared" si="170"/>
        <v>0</v>
      </c>
      <c r="L554" s="15">
        <f t="shared" si="170"/>
        <v>0</v>
      </c>
      <c r="M554" s="235"/>
      <c r="N554" s="56"/>
      <c r="O554" s="53"/>
    </row>
    <row r="555" spans="1:15" ht="15.75" hidden="1" x14ac:dyDescent="0.25">
      <c r="A555" s="62"/>
      <c r="B555" s="148"/>
      <c r="C555" s="15"/>
      <c r="D555" s="15"/>
      <c r="E555" s="52"/>
      <c r="F555" s="15"/>
      <c r="G555" s="89"/>
      <c r="H555" s="88"/>
      <c r="I555" s="88"/>
      <c r="J555" s="52"/>
      <c r="K555" s="15"/>
      <c r="L555" s="15"/>
      <c r="M555" s="236"/>
      <c r="N555" s="628"/>
      <c r="O555" s="53"/>
    </row>
    <row r="556" spans="1:15" ht="15.75" hidden="1" x14ac:dyDescent="0.25">
      <c r="A556" s="62"/>
      <c r="B556" s="148"/>
      <c r="C556" s="14"/>
      <c r="D556" s="14"/>
      <c r="E556" s="52"/>
      <c r="F556" s="52"/>
      <c r="G556" s="89"/>
      <c r="H556" s="89"/>
      <c r="I556" s="87"/>
      <c r="J556" s="14"/>
      <c r="K556" s="14"/>
      <c r="L556" s="14"/>
      <c r="M556" s="132"/>
      <c r="N556" s="629"/>
      <c r="O556" s="53"/>
    </row>
    <row r="557" spans="1:15" ht="30" hidden="1" x14ac:dyDescent="0.25">
      <c r="A557" s="62"/>
      <c r="B557" s="205" t="s">
        <v>67</v>
      </c>
      <c r="C557" s="14">
        <f>C558</f>
        <v>0</v>
      </c>
      <c r="D557" s="14">
        <f t="shared" ref="D557:L557" si="171">D558</f>
        <v>0</v>
      </c>
      <c r="E557" s="14">
        <f t="shared" si="171"/>
        <v>0</v>
      </c>
      <c r="F557" s="14">
        <f t="shared" si="171"/>
        <v>0</v>
      </c>
      <c r="G557" s="87">
        <f t="shared" si="171"/>
        <v>0</v>
      </c>
      <c r="H557" s="87">
        <f t="shared" si="171"/>
        <v>0</v>
      </c>
      <c r="I557" s="87">
        <f t="shared" si="171"/>
        <v>0</v>
      </c>
      <c r="J557" s="14">
        <f t="shared" si="171"/>
        <v>0</v>
      </c>
      <c r="K557" s="14">
        <f t="shared" si="171"/>
        <v>0</v>
      </c>
      <c r="L557" s="14">
        <f t="shared" si="171"/>
        <v>0</v>
      </c>
      <c r="M557" s="132"/>
      <c r="N557" s="236"/>
      <c r="O557" s="53"/>
    </row>
    <row r="558" spans="1:15" ht="15.75" hidden="1" x14ac:dyDescent="0.25">
      <c r="A558" s="62"/>
      <c r="B558" s="148"/>
      <c r="C558" s="14"/>
      <c r="D558" s="14"/>
      <c r="E558" s="52"/>
      <c r="F558" s="52"/>
      <c r="G558" s="89"/>
      <c r="H558" s="89"/>
      <c r="I558" s="87"/>
      <c r="J558" s="14"/>
      <c r="K558" s="14"/>
      <c r="L558" s="14"/>
      <c r="M558" s="235"/>
      <c r="N558" s="235"/>
      <c r="O558" s="53"/>
    </row>
    <row r="559" spans="1:15" ht="71.25" hidden="1" x14ac:dyDescent="0.25">
      <c r="A559" s="62" t="s">
        <v>130</v>
      </c>
      <c r="B559" s="154" t="s">
        <v>131</v>
      </c>
      <c r="C559" s="14">
        <f>C560</f>
        <v>0</v>
      </c>
      <c r="D559" s="14">
        <f t="shared" ref="D559:L560" si="172">D560</f>
        <v>0</v>
      </c>
      <c r="E559" s="14">
        <f t="shared" si="172"/>
        <v>0</v>
      </c>
      <c r="F559" s="14">
        <f t="shared" si="172"/>
        <v>0</v>
      </c>
      <c r="G559" s="87">
        <f t="shared" si="172"/>
        <v>0</v>
      </c>
      <c r="H559" s="87">
        <f t="shared" si="172"/>
        <v>0</v>
      </c>
      <c r="I559" s="87">
        <f t="shared" si="172"/>
        <v>0</v>
      </c>
      <c r="J559" s="14">
        <f t="shared" si="172"/>
        <v>0</v>
      </c>
      <c r="K559" s="14">
        <f t="shared" si="172"/>
        <v>0</v>
      </c>
      <c r="L559" s="14">
        <f t="shared" si="172"/>
        <v>0</v>
      </c>
      <c r="M559" s="132"/>
      <c r="N559" s="56"/>
      <c r="O559" s="53"/>
    </row>
    <row r="560" spans="1:15" ht="30" hidden="1" x14ac:dyDescent="0.25">
      <c r="A560" s="62"/>
      <c r="B560" s="205" t="s">
        <v>67</v>
      </c>
      <c r="C560" s="15">
        <f>C561</f>
        <v>0</v>
      </c>
      <c r="D560" s="15">
        <f t="shared" si="172"/>
        <v>0</v>
      </c>
      <c r="E560" s="15">
        <f t="shared" si="172"/>
        <v>0</v>
      </c>
      <c r="F560" s="15">
        <f t="shared" si="172"/>
        <v>0</v>
      </c>
      <c r="G560" s="88">
        <f t="shared" si="172"/>
        <v>0</v>
      </c>
      <c r="H560" s="88">
        <f t="shared" si="172"/>
        <v>0</v>
      </c>
      <c r="I560" s="88">
        <f t="shared" si="172"/>
        <v>0</v>
      </c>
      <c r="J560" s="15">
        <f t="shared" si="172"/>
        <v>0</v>
      </c>
      <c r="K560" s="15">
        <f t="shared" si="172"/>
        <v>0</v>
      </c>
      <c r="L560" s="15">
        <f t="shared" si="172"/>
        <v>0</v>
      </c>
      <c r="M560" s="235"/>
      <c r="N560" s="56"/>
      <c r="O560" s="53"/>
    </row>
    <row r="561" spans="1:15" ht="15.75" hidden="1" x14ac:dyDescent="0.25">
      <c r="A561" s="62"/>
      <c r="B561" s="148"/>
      <c r="C561" s="52"/>
      <c r="D561" s="52"/>
      <c r="E561" s="52"/>
      <c r="F561" s="52"/>
      <c r="G561" s="89"/>
      <c r="H561" s="89"/>
      <c r="I561" s="89"/>
      <c r="J561" s="52"/>
      <c r="K561" s="52"/>
      <c r="L561" s="52"/>
      <c r="M561" s="235"/>
      <c r="N561" s="56"/>
      <c r="O561" s="53"/>
    </row>
    <row r="562" spans="1:15" ht="15.75" hidden="1" x14ac:dyDescent="0.25">
      <c r="A562" s="62" t="s">
        <v>176</v>
      </c>
      <c r="B562" s="63" t="s">
        <v>39</v>
      </c>
      <c r="C562" s="14">
        <f>C563+C569+C587+C599+C615+C655+C686+C697+C731+C734+C738+C742+C725+C718+C693+C593+C632+C705+C567+C573+C576+C584+C606+C609+C678+C612+C628+C643+C663+C666+C669+C689+C744+C747+C750+C758+C760+C763+C729+C673</f>
        <v>0</v>
      </c>
      <c r="D562" s="14">
        <f t="shared" ref="D562:L562" si="173">D563+D569+D587+D599+D615+D655+D686+D697+D731+D734+D738+D742+D725+D718+D693+D593+D632+D705+D567+D573+D576+D584+D606+D609+D678+D612+D628+D643+D663+D666+D669+D689+D744+D747+D750+D758+D760+D763+D729+D673</f>
        <v>0</v>
      </c>
      <c r="E562" s="14">
        <f t="shared" si="173"/>
        <v>19553695</v>
      </c>
      <c r="F562" s="14">
        <f t="shared" si="173"/>
        <v>8410466</v>
      </c>
      <c r="G562" s="14">
        <f t="shared" si="173"/>
        <v>8311433</v>
      </c>
      <c r="H562" s="14">
        <f t="shared" si="173"/>
        <v>8368966</v>
      </c>
      <c r="I562" s="14">
        <f t="shared" si="173"/>
        <v>5233021</v>
      </c>
      <c r="J562" s="14">
        <f t="shared" si="173"/>
        <v>2806567</v>
      </c>
      <c r="K562" s="14">
        <f t="shared" si="173"/>
        <v>4481879</v>
      </c>
      <c r="L562" s="14">
        <f t="shared" si="173"/>
        <v>2567511</v>
      </c>
      <c r="M562" s="132"/>
      <c r="N562" s="56"/>
      <c r="O562" s="53"/>
    </row>
    <row r="563" spans="1:15" ht="45" hidden="1" x14ac:dyDescent="0.25">
      <c r="A563" s="62"/>
      <c r="B563" s="65" t="s">
        <v>40</v>
      </c>
      <c r="C563" s="15">
        <f>C564+C565+C566</f>
        <v>0</v>
      </c>
      <c r="D563" s="15">
        <f t="shared" ref="D563:L563" si="174">D564+D565+D566</f>
        <v>0</v>
      </c>
      <c r="E563" s="15">
        <f t="shared" si="174"/>
        <v>0</v>
      </c>
      <c r="F563" s="15">
        <f t="shared" si="174"/>
        <v>117000</v>
      </c>
      <c r="G563" s="88">
        <f t="shared" si="174"/>
        <v>0</v>
      </c>
      <c r="H563" s="88">
        <f t="shared" si="174"/>
        <v>0</v>
      </c>
      <c r="I563" s="88">
        <f t="shared" si="174"/>
        <v>594585</v>
      </c>
      <c r="J563" s="15">
        <f t="shared" si="174"/>
        <v>0</v>
      </c>
      <c r="K563" s="15">
        <f t="shared" si="174"/>
        <v>594585</v>
      </c>
      <c r="L563" s="15">
        <f t="shared" si="174"/>
        <v>0</v>
      </c>
      <c r="M563" s="235"/>
      <c r="N563" s="56"/>
      <c r="O563" s="53"/>
    </row>
    <row r="564" spans="1:15" ht="63" hidden="1" x14ac:dyDescent="0.25">
      <c r="A564" s="62"/>
      <c r="B564" s="148"/>
      <c r="C564" s="52"/>
      <c r="D564" s="52"/>
      <c r="E564" s="19"/>
      <c r="F564" s="19"/>
      <c r="G564" s="92"/>
      <c r="H564" s="92"/>
      <c r="I564" s="92">
        <v>594585</v>
      </c>
      <c r="J564" s="19"/>
      <c r="K564" s="19">
        <v>594585</v>
      </c>
      <c r="L564" s="19"/>
      <c r="M564" s="76" t="s">
        <v>625</v>
      </c>
      <c r="N564" s="76" t="s">
        <v>625</v>
      </c>
      <c r="O564" s="53"/>
    </row>
    <row r="565" spans="1:15" ht="31.5" hidden="1" x14ac:dyDescent="0.25">
      <c r="A565" s="62"/>
      <c r="B565" s="148"/>
      <c r="C565" s="52"/>
      <c r="D565" s="52"/>
      <c r="E565" s="19"/>
      <c r="F565" s="19">
        <v>117000</v>
      </c>
      <c r="G565" s="92"/>
      <c r="H565" s="92"/>
      <c r="I565" s="92"/>
      <c r="J565" s="19"/>
      <c r="K565" s="19"/>
      <c r="L565" s="19"/>
      <c r="M565" s="76" t="s">
        <v>694</v>
      </c>
      <c r="N565" s="76" t="s">
        <v>694</v>
      </c>
      <c r="O565" s="53"/>
    </row>
    <row r="566" spans="1:15" ht="15.75" hidden="1" x14ac:dyDescent="0.25">
      <c r="A566" s="62"/>
      <c r="B566" s="148"/>
      <c r="C566" s="52"/>
      <c r="D566" s="52"/>
      <c r="E566" s="19"/>
      <c r="F566" s="19"/>
      <c r="G566" s="92"/>
      <c r="H566" s="92"/>
      <c r="I566" s="92"/>
      <c r="J566" s="19"/>
      <c r="K566" s="19"/>
      <c r="L566" s="19"/>
      <c r="M566" s="71"/>
      <c r="N566" s="71"/>
      <c r="O566" s="53"/>
    </row>
    <row r="567" spans="1:15" ht="30" hidden="1" x14ac:dyDescent="0.25">
      <c r="A567" s="62"/>
      <c r="B567" s="65" t="s">
        <v>2</v>
      </c>
      <c r="C567" s="52">
        <f>C568</f>
        <v>0</v>
      </c>
      <c r="D567" s="52">
        <f t="shared" ref="D567:L567" si="175">D568</f>
        <v>0</v>
      </c>
      <c r="E567" s="19">
        <f t="shared" si="175"/>
        <v>0</v>
      </c>
      <c r="F567" s="19">
        <f t="shared" si="175"/>
        <v>0</v>
      </c>
      <c r="G567" s="92">
        <f t="shared" si="175"/>
        <v>0</v>
      </c>
      <c r="H567" s="92">
        <f t="shared" si="175"/>
        <v>0</v>
      </c>
      <c r="I567" s="92">
        <f>I568</f>
        <v>248000</v>
      </c>
      <c r="J567" s="19">
        <f t="shared" si="175"/>
        <v>0</v>
      </c>
      <c r="K567" s="19">
        <f t="shared" si="175"/>
        <v>248000</v>
      </c>
      <c r="L567" s="19">
        <f t="shared" si="175"/>
        <v>0</v>
      </c>
      <c r="M567" s="71"/>
      <c r="N567" s="71"/>
      <c r="O567" s="53"/>
    </row>
    <row r="568" spans="1:15" ht="63" hidden="1" x14ac:dyDescent="0.25">
      <c r="A568" s="62"/>
      <c r="B568" s="148"/>
      <c r="C568" s="52"/>
      <c r="D568" s="52"/>
      <c r="E568" s="19"/>
      <c r="F568" s="19"/>
      <c r="G568" s="92"/>
      <c r="H568" s="92"/>
      <c r="I568" s="92">
        <v>248000</v>
      </c>
      <c r="J568" s="19"/>
      <c r="K568" s="19">
        <v>248000</v>
      </c>
      <c r="L568" s="19"/>
      <c r="M568" s="71" t="s">
        <v>695</v>
      </c>
      <c r="N568" s="71" t="s">
        <v>644</v>
      </c>
      <c r="O568" s="53"/>
    </row>
    <row r="569" spans="1:15" ht="30" hidden="1" x14ac:dyDescent="0.25">
      <c r="A569" s="62"/>
      <c r="B569" s="65" t="s">
        <v>45</v>
      </c>
      <c r="C569" s="15">
        <f>SUM(C570:C572)</f>
        <v>0</v>
      </c>
      <c r="D569" s="15">
        <f t="shared" ref="D569:L569" si="176">SUM(D570:D572)</f>
        <v>0</v>
      </c>
      <c r="E569" s="15">
        <f t="shared" si="176"/>
        <v>0</v>
      </c>
      <c r="F569" s="15">
        <f t="shared" si="176"/>
        <v>0</v>
      </c>
      <c r="G569" s="88">
        <f t="shared" si="176"/>
        <v>0</v>
      </c>
      <c r="H569" s="88">
        <f t="shared" si="176"/>
        <v>0</v>
      </c>
      <c r="I569" s="88">
        <f>SUM(I570:I572)</f>
        <v>24800</v>
      </c>
      <c r="J569" s="15">
        <f t="shared" si="176"/>
        <v>24800</v>
      </c>
      <c r="K569" s="15">
        <f t="shared" si="176"/>
        <v>24800</v>
      </c>
      <c r="L569" s="15">
        <f t="shared" si="176"/>
        <v>24800</v>
      </c>
      <c r="M569" s="235"/>
      <c r="N569" s="72"/>
      <c r="O569" s="53"/>
    </row>
    <row r="570" spans="1:15" ht="31.5" hidden="1" x14ac:dyDescent="0.25">
      <c r="A570" s="62"/>
      <c r="B570" s="57"/>
      <c r="C570" s="15"/>
      <c r="D570" s="15"/>
      <c r="E570" s="15"/>
      <c r="F570" s="15"/>
      <c r="G570" s="88"/>
      <c r="H570" s="88"/>
      <c r="I570" s="89">
        <v>24800</v>
      </c>
      <c r="J570" s="52">
        <v>24800</v>
      </c>
      <c r="K570" s="52">
        <v>24800</v>
      </c>
      <c r="L570" s="52">
        <v>24800</v>
      </c>
      <c r="M570" s="71" t="s">
        <v>696</v>
      </c>
      <c r="N570" s="71" t="s">
        <v>696</v>
      </c>
      <c r="O570" s="53"/>
    </row>
    <row r="571" spans="1:15" ht="47.25" hidden="1" x14ac:dyDescent="0.25">
      <c r="A571" s="62"/>
      <c r="B571" s="57"/>
      <c r="C571" s="52">
        <v>-163379</v>
      </c>
      <c r="D571" s="15"/>
      <c r="E571" s="15"/>
      <c r="F571" s="15"/>
      <c r="G571" s="88"/>
      <c r="H571" s="88"/>
      <c r="I571" s="88"/>
      <c r="J571" s="15"/>
      <c r="K571" s="15"/>
      <c r="L571" s="15"/>
      <c r="M571" s="72" t="s">
        <v>697</v>
      </c>
      <c r="N571" s="72"/>
      <c r="O571" s="53"/>
    </row>
    <row r="572" spans="1:15" ht="15.75" hidden="1" x14ac:dyDescent="0.25">
      <c r="A572" s="62"/>
      <c r="B572" s="57"/>
      <c r="C572" s="52">
        <v>163379</v>
      </c>
      <c r="D572" s="15"/>
      <c r="E572" s="52"/>
      <c r="F572" s="15"/>
      <c r="G572" s="88"/>
      <c r="H572" s="88"/>
      <c r="I572" s="88"/>
      <c r="J572" s="15"/>
      <c r="K572" s="15"/>
      <c r="L572" s="15"/>
      <c r="M572" s="77"/>
      <c r="N572" s="72"/>
      <c r="O572" s="53"/>
    </row>
    <row r="573" spans="1:15" s="24" customFormat="1" ht="45" hidden="1" x14ac:dyDescent="0.25">
      <c r="A573" s="64"/>
      <c r="B573" s="65" t="s">
        <v>32</v>
      </c>
      <c r="C573" s="15">
        <f t="shared" ref="C573:H573" si="177">SUM(C574:C575)</f>
        <v>0</v>
      </c>
      <c r="D573" s="15">
        <f t="shared" si="177"/>
        <v>0</v>
      </c>
      <c r="E573" s="15">
        <f t="shared" si="177"/>
        <v>0</v>
      </c>
      <c r="F573" s="15">
        <f t="shared" si="177"/>
        <v>130000</v>
      </c>
      <c r="G573" s="88">
        <f t="shared" si="177"/>
        <v>0</v>
      </c>
      <c r="H573" s="88">
        <f t="shared" si="177"/>
        <v>130000</v>
      </c>
      <c r="I573" s="88">
        <f>SUM(I574:I575)</f>
        <v>0</v>
      </c>
      <c r="J573" s="15">
        <f t="shared" ref="J573:L573" si="178">SUM(J574:J575)</f>
        <v>0</v>
      </c>
      <c r="K573" s="15">
        <f t="shared" si="178"/>
        <v>0</v>
      </c>
      <c r="L573" s="15">
        <f t="shared" si="178"/>
        <v>0</v>
      </c>
      <c r="M573" s="77"/>
      <c r="N573" s="72"/>
      <c r="O573" s="73"/>
    </row>
    <row r="574" spans="1:15" ht="31.5" hidden="1" x14ac:dyDescent="0.25">
      <c r="A574" s="62"/>
      <c r="B574" s="57"/>
      <c r="C574" s="52"/>
      <c r="D574" s="52"/>
      <c r="E574" s="52"/>
      <c r="F574" s="52">
        <v>130000</v>
      </c>
      <c r="G574" s="89"/>
      <c r="H574" s="89">
        <v>130000</v>
      </c>
      <c r="I574" s="89"/>
      <c r="J574" s="52"/>
      <c r="K574" s="52"/>
      <c r="L574" s="52"/>
      <c r="M574" s="77" t="s">
        <v>694</v>
      </c>
      <c r="N574" s="72" t="s">
        <v>694</v>
      </c>
      <c r="O574" s="53"/>
    </row>
    <row r="575" spans="1:15" ht="15.75" hidden="1" x14ac:dyDescent="0.25">
      <c r="A575" s="62"/>
      <c r="B575" s="57"/>
      <c r="C575" s="15"/>
      <c r="D575" s="15"/>
      <c r="E575" s="52"/>
      <c r="F575" s="15"/>
      <c r="G575" s="88"/>
      <c r="H575" s="88"/>
      <c r="I575" s="89"/>
      <c r="J575" s="52"/>
      <c r="K575" s="52"/>
      <c r="L575" s="52"/>
      <c r="M575" s="77"/>
      <c r="N575" s="72"/>
      <c r="O575" s="53"/>
    </row>
    <row r="576" spans="1:15" s="24" customFormat="1" ht="75" hidden="1" x14ac:dyDescent="0.25">
      <c r="A576" s="64"/>
      <c r="B576" s="65" t="s">
        <v>103</v>
      </c>
      <c r="C576" s="15">
        <f>SUM(C577:C581)</f>
        <v>0</v>
      </c>
      <c r="D576" s="15">
        <f t="shared" ref="D576:L576" si="179">SUM(D577:D581)</f>
        <v>0</v>
      </c>
      <c r="E576" s="15">
        <f t="shared" si="179"/>
        <v>254000</v>
      </c>
      <c r="F576" s="15">
        <f t="shared" si="179"/>
        <v>0</v>
      </c>
      <c r="G576" s="15">
        <f t="shared" si="179"/>
        <v>254000</v>
      </c>
      <c r="H576" s="15">
        <f t="shared" si="179"/>
        <v>0</v>
      </c>
      <c r="I576" s="15">
        <f t="shared" si="179"/>
        <v>33000</v>
      </c>
      <c r="J576" s="15">
        <f t="shared" si="179"/>
        <v>33000</v>
      </c>
      <c r="K576" s="15">
        <f t="shared" si="179"/>
        <v>33000</v>
      </c>
      <c r="L576" s="15">
        <f t="shared" si="179"/>
        <v>33000</v>
      </c>
      <c r="M576" s="77"/>
      <c r="N576" s="72"/>
      <c r="O576" s="73"/>
    </row>
    <row r="577" spans="1:15" ht="78.75" hidden="1" x14ac:dyDescent="0.25">
      <c r="A577" s="62"/>
      <c r="B577" s="57" t="s">
        <v>698</v>
      </c>
      <c r="C577" s="15"/>
      <c r="D577" s="15"/>
      <c r="E577" s="52">
        <v>211000</v>
      </c>
      <c r="F577" s="15"/>
      <c r="G577" s="88">
        <v>211000</v>
      </c>
      <c r="H577" s="88"/>
      <c r="I577" s="89"/>
      <c r="J577" s="52"/>
      <c r="K577" s="52"/>
      <c r="L577" s="52"/>
      <c r="M577" s="77" t="s">
        <v>699</v>
      </c>
      <c r="N577" s="72" t="s">
        <v>644</v>
      </c>
      <c r="O577" s="53"/>
    </row>
    <row r="578" spans="1:15" ht="31.5" hidden="1" x14ac:dyDescent="0.25">
      <c r="A578" s="62"/>
      <c r="B578" s="57"/>
      <c r="C578" s="15"/>
      <c r="D578" s="15"/>
      <c r="E578" s="52"/>
      <c r="F578" s="15"/>
      <c r="G578" s="88"/>
      <c r="H578" s="88"/>
      <c r="I578" s="89">
        <v>30000</v>
      </c>
      <c r="J578" s="52">
        <v>30000</v>
      </c>
      <c r="K578" s="52">
        <v>30000</v>
      </c>
      <c r="L578" s="52">
        <v>30000</v>
      </c>
      <c r="M578" s="77" t="s">
        <v>700</v>
      </c>
      <c r="N578" s="72" t="s">
        <v>644</v>
      </c>
      <c r="O578" s="53"/>
    </row>
    <row r="579" spans="1:15" ht="15.75" hidden="1" x14ac:dyDescent="0.25">
      <c r="A579" s="62"/>
      <c r="B579" s="57"/>
      <c r="C579" s="15"/>
      <c r="D579" s="15"/>
      <c r="E579" s="52"/>
      <c r="F579" s="15"/>
      <c r="G579" s="88"/>
      <c r="H579" s="88"/>
      <c r="I579" s="89"/>
      <c r="J579" s="52"/>
      <c r="K579" s="52"/>
      <c r="L579" s="52"/>
      <c r="M579" s="77"/>
      <c r="N579" s="72"/>
      <c r="O579" s="53"/>
    </row>
    <row r="580" spans="1:15" ht="31.5" hidden="1" x14ac:dyDescent="0.25">
      <c r="A580" s="62"/>
      <c r="B580" s="57"/>
      <c r="C580" s="15"/>
      <c r="D580" s="15"/>
      <c r="E580" s="52">
        <v>43000</v>
      </c>
      <c r="F580" s="15"/>
      <c r="G580" s="88">
        <v>43000</v>
      </c>
      <c r="H580" s="88"/>
      <c r="I580" s="89"/>
      <c r="J580" s="52"/>
      <c r="K580" s="52"/>
      <c r="L580" s="52"/>
      <c r="M580" s="77" t="s">
        <v>701</v>
      </c>
      <c r="N580" s="72" t="s">
        <v>320</v>
      </c>
      <c r="O580" s="53"/>
    </row>
    <row r="581" spans="1:15" ht="31.5" hidden="1" x14ac:dyDescent="0.25">
      <c r="A581" s="62"/>
      <c r="B581" s="57"/>
      <c r="C581" s="15"/>
      <c r="D581" s="15"/>
      <c r="E581" s="52"/>
      <c r="F581" s="15"/>
      <c r="G581" s="88"/>
      <c r="H581" s="88"/>
      <c r="I581" s="89">
        <v>3000</v>
      </c>
      <c r="J581" s="52">
        <v>3000</v>
      </c>
      <c r="K581" s="52">
        <v>3000</v>
      </c>
      <c r="L581" s="52">
        <v>3000</v>
      </c>
      <c r="M581" s="77" t="s">
        <v>702</v>
      </c>
      <c r="N581" s="72" t="s">
        <v>320</v>
      </c>
      <c r="O581" s="53"/>
    </row>
    <row r="582" spans="1:15" ht="15.75" hidden="1" x14ac:dyDescent="0.25">
      <c r="A582" s="62"/>
      <c r="B582" s="57"/>
      <c r="C582" s="15"/>
      <c r="D582" s="15"/>
      <c r="E582" s="52"/>
      <c r="F582" s="15"/>
      <c r="G582" s="88"/>
      <c r="H582" s="88"/>
      <c r="I582" s="89"/>
      <c r="J582" s="52"/>
      <c r="K582" s="52"/>
      <c r="L582" s="52"/>
      <c r="M582" s="77"/>
      <c r="N582" s="72"/>
      <c r="O582" s="53"/>
    </row>
    <row r="583" spans="1:15" ht="15.75" hidden="1" x14ac:dyDescent="0.25">
      <c r="A583" s="62"/>
      <c r="B583" s="57"/>
      <c r="C583" s="15"/>
      <c r="D583" s="15"/>
      <c r="E583" s="52"/>
      <c r="F583" s="15"/>
      <c r="G583" s="88"/>
      <c r="H583" s="88"/>
      <c r="I583" s="89"/>
      <c r="J583" s="52"/>
      <c r="K583" s="52"/>
      <c r="L583" s="52"/>
      <c r="M583" s="77"/>
      <c r="N583" s="72"/>
      <c r="O583" s="53"/>
    </row>
    <row r="584" spans="1:15" s="24" customFormat="1" ht="30" hidden="1" x14ac:dyDescent="0.25">
      <c r="A584" s="64"/>
      <c r="B584" s="65" t="s">
        <v>260</v>
      </c>
      <c r="C584" s="15">
        <f>SUM(C585:C586)</f>
        <v>0</v>
      </c>
      <c r="D584" s="15">
        <f t="shared" ref="D584:L584" si="180">SUM(D585:D586)</f>
        <v>0</v>
      </c>
      <c r="E584" s="15">
        <f t="shared" si="180"/>
        <v>0</v>
      </c>
      <c r="F584" s="15">
        <f t="shared" si="180"/>
        <v>0</v>
      </c>
      <c r="G584" s="88">
        <f t="shared" si="180"/>
        <v>0</v>
      </c>
      <c r="H584" s="88">
        <f t="shared" si="180"/>
        <v>0</v>
      </c>
      <c r="I584" s="88">
        <f>SUM(I585:I586)</f>
        <v>0</v>
      </c>
      <c r="J584" s="15">
        <f t="shared" si="180"/>
        <v>0</v>
      </c>
      <c r="K584" s="15">
        <f t="shared" si="180"/>
        <v>0</v>
      </c>
      <c r="L584" s="15">
        <f t="shared" si="180"/>
        <v>0</v>
      </c>
      <c r="M584" s="77"/>
      <c r="N584" s="72"/>
      <c r="O584" s="73"/>
    </row>
    <row r="585" spans="1:15" ht="15.75" hidden="1" x14ac:dyDescent="0.25">
      <c r="A585" s="62"/>
      <c r="B585" s="57"/>
      <c r="C585" s="15"/>
      <c r="D585" s="15"/>
      <c r="E585" s="52"/>
      <c r="F585" s="15"/>
      <c r="G585" s="88"/>
      <c r="H585" s="89"/>
      <c r="I585" s="89"/>
      <c r="J585" s="52"/>
      <c r="K585" s="52"/>
      <c r="L585" s="52"/>
      <c r="M585" s="77"/>
      <c r="N585" s="72"/>
      <c r="O585" s="53"/>
    </row>
    <row r="586" spans="1:15" ht="15.75" hidden="1" x14ac:dyDescent="0.25">
      <c r="A586" s="62"/>
      <c r="B586" s="57"/>
      <c r="C586" s="15"/>
      <c r="D586" s="15"/>
      <c r="E586" s="52"/>
      <c r="F586" s="15"/>
      <c r="G586" s="88"/>
      <c r="H586" s="88"/>
      <c r="I586" s="89"/>
      <c r="J586" s="52"/>
      <c r="K586" s="52"/>
      <c r="L586" s="52"/>
      <c r="M586" s="77"/>
      <c r="N586" s="72"/>
      <c r="O586" s="53"/>
    </row>
    <row r="587" spans="1:15" ht="75" hidden="1" x14ac:dyDescent="0.25">
      <c r="A587" s="62"/>
      <c r="B587" s="65" t="s">
        <v>133</v>
      </c>
      <c r="C587" s="15">
        <f>SUM(C588:C592)</f>
        <v>0</v>
      </c>
      <c r="D587" s="15">
        <f t="shared" ref="D587:L587" si="181">SUM(D588:D592)</f>
        <v>0</v>
      </c>
      <c r="E587" s="15">
        <f t="shared" si="181"/>
        <v>0</v>
      </c>
      <c r="F587" s="15">
        <f t="shared" si="181"/>
        <v>0</v>
      </c>
      <c r="G587" s="88">
        <f t="shared" si="181"/>
        <v>0</v>
      </c>
      <c r="H587" s="88">
        <f t="shared" si="181"/>
        <v>0</v>
      </c>
      <c r="I587" s="88">
        <f>SUM(I588:I592)</f>
        <v>0</v>
      </c>
      <c r="J587" s="15">
        <f t="shared" si="181"/>
        <v>0</v>
      </c>
      <c r="K587" s="15">
        <f>SUM(K588:K592)</f>
        <v>200000</v>
      </c>
      <c r="L587" s="15">
        <f t="shared" si="181"/>
        <v>0</v>
      </c>
      <c r="M587" s="235"/>
      <c r="N587" s="78"/>
      <c r="O587" s="53"/>
    </row>
    <row r="588" spans="1:15" ht="63" hidden="1" x14ac:dyDescent="0.25">
      <c r="A588" s="62"/>
      <c r="B588" s="61" t="s">
        <v>510</v>
      </c>
      <c r="C588" s="15"/>
      <c r="D588" s="15"/>
      <c r="E588" s="52"/>
      <c r="F588" s="52"/>
      <c r="G588" s="89"/>
      <c r="H588" s="89"/>
      <c r="I588" s="89"/>
      <c r="J588" s="52"/>
      <c r="K588" s="52">
        <v>200000</v>
      </c>
      <c r="L588" s="52"/>
      <c r="M588" s="166"/>
      <c r="N588" s="74" t="s">
        <v>511</v>
      </c>
      <c r="O588" s="53"/>
    </row>
    <row r="589" spans="1:15" ht="15.75" hidden="1" x14ac:dyDescent="0.25">
      <c r="A589" s="62"/>
      <c r="B589" s="65"/>
      <c r="C589" s="15"/>
      <c r="D589" s="15"/>
      <c r="E589" s="52"/>
      <c r="F589" s="52"/>
      <c r="G589" s="89"/>
      <c r="H589" s="89"/>
      <c r="I589" s="89"/>
      <c r="J589" s="52"/>
      <c r="K589" s="52"/>
      <c r="L589" s="52"/>
      <c r="M589" s="71"/>
      <c r="N589" s="71"/>
      <c r="O589" s="53"/>
    </row>
    <row r="590" spans="1:15" ht="15.75" hidden="1" x14ac:dyDescent="0.25">
      <c r="A590" s="62"/>
      <c r="B590" s="65"/>
      <c r="C590" s="15"/>
      <c r="D590" s="15"/>
      <c r="E590" s="52"/>
      <c r="F590" s="52"/>
      <c r="G590" s="89"/>
      <c r="H590" s="89"/>
      <c r="I590" s="89"/>
      <c r="J590" s="52"/>
      <c r="K590" s="52"/>
      <c r="L590" s="52"/>
      <c r="M590" s="236"/>
      <c r="N590" s="236"/>
      <c r="O590" s="53"/>
    </row>
    <row r="591" spans="1:15" ht="15.75" hidden="1" x14ac:dyDescent="0.25">
      <c r="A591" s="62"/>
      <c r="B591" s="65"/>
      <c r="C591" s="15"/>
      <c r="D591" s="15"/>
      <c r="E591" s="52"/>
      <c r="F591" s="52"/>
      <c r="G591" s="89"/>
      <c r="H591" s="89"/>
      <c r="I591" s="89"/>
      <c r="J591" s="52"/>
      <c r="K591" s="52"/>
      <c r="L591" s="52"/>
      <c r="M591" s="236"/>
      <c r="N591" s="71"/>
      <c r="O591" s="53"/>
    </row>
    <row r="592" spans="1:15" ht="15.75" hidden="1" x14ac:dyDescent="0.25">
      <c r="A592" s="62"/>
      <c r="B592" s="57"/>
      <c r="C592" s="15"/>
      <c r="D592" s="15"/>
      <c r="E592" s="52"/>
      <c r="F592" s="52"/>
      <c r="G592" s="89"/>
      <c r="H592" s="89"/>
      <c r="I592" s="89"/>
      <c r="J592" s="52"/>
      <c r="K592" s="52"/>
      <c r="L592" s="52"/>
      <c r="M592" s="72"/>
      <c r="N592" s="74"/>
      <c r="O592" s="53"/>
    </row>
    <row r="593" spans="1:15" ht="45" hidden="1" x14ac:dyDescent="0.25">
      <c r="A593" s="62"/>
      <c r="B593" s="203" t="s">
        <v>48</v>
      </c>
      <c r="C593" s="28">
        <f>SUM(C594:C598)</f>
        <v>0</v>
      </c>
      <c r="D593" s="28">
        <f t="shared" ref="D593:L593" si="182">SUM(D594:D598)</f>
        <v>0</v>
      </c>
      <c r="E593" s="28">
        <f t="shared" si="182"/>
        <v>0</v>
      </c>
      <c r="F593" s="28">
        <f t="shared" si="182"/>
        <v>65000</v>
      </c>
      <c r="G593" s="97">
        <f t="shared" si="182"/>
        <v>0</v>
      </c>
      <c r="H593" s="97">
        <f t="shared" si="182"/>
        <v>65000</v>
      </c>
      <c r="I593" s="97">
        <f>SUM(I594:I598)</f>
        <v>0</v>
      </c>
      <c r="J593" s="28">
        <f t="shared" si="182"/>
        <v>0</v>
      </c>
      <c r="K593" s="28">
        <f t="shared" si="182"/>
        <v>0</v>
      </c>
      <c r="L593" s="28">
        <f t="shared" si="182"/>
        <v>0</v>
      </c>
      <c r="M593" s="235"/>
      <c r="N593" s="76"/>
      <c r="O593" s="53"/>
    </row>
    <row r="594" spans="1:15" ht="31.5" hidden="1" x14ac:dyDescent="0.25">
      <c r="A594" s="62"/>
      <c r="B594" s="152"/>
      <c r="C594" s="52"/>
      <c r="D594" s="52"/>
      <c r="E594" s="52"/>
      <c r="F594" s="52">
        <v>65000</v>
      </c>
      <c r="G594" s="89"/>
      <c r="H594" s="89">
        <v>65000</v>
      </c>
      <c r="I594" s="89"/>
      <c r="J594" s="52"/>
      <c r="K594" s="52"/>
      <c r="L594" s="52"/>
      <c r="M594" s="236" t="s">
        <v>694</v>
      </c>
      <c r="N594" s="76" t="s">
        <v>694</v>
      </c>
      <c r="O594" s="53"/>
    </row>
    <row r="595" spans="1:15" ht="15.75" hidden="1" x14ac:dyDescent="0.25">
      <c r="A595" s="62"/>
      <c r="B595" s="65"/>
      <c r="C595" s="28"/>
      <c r="D595" s="28"/>
      <c r="E595" s="52"/>
      <c r="F595" s="52"/>
      <c r="G595" s="97"/>
      <c r="H595" s="97"/>
      <c r="I595" s="81"/>
      <c r="J595" s="28"/>
      <c r="K595" s="28"/>
      <c r="L595" s="28"/>
      <c r="M595" s="75"/>
      <c r="N595" s="76"/>
      <c r="O595" s="53"/>
    </row>
    <row r="596" spans="1:15" ht="15.75" hidden="1" x14ac:dyDescent="0.25">
      <c r="A596" s="62"/>
      <c r="B596" s="65"/>
      <c r="C596" s="28"/>
      <c r="D596" s="28"/>
      <c r="E596" s="52"/>
      <c r="F596" s="52"/>
      <c r="G596" s="97"/>
      <c r="H596" s="97"/>
      <c r="I596" s="81"/>
      <c r="J596" s="1"/>
      <c r="K596" s="1"/>
      <c r="L596" s="1"/>
      <c r="M596" s="75"/>
      <c r="N596" s="76"/>
      <c r="O596" s="53"/>
    </row>
    <row r="597" spans="1:15" ht="15.75" hidden="1" x14ac:dyDescent="0.25">
      <c r="A597" s="62"/>
      <c r="B597" s="65"/>
      <c r="C597" s="28"/>
      <c r="D597" s="28"/>
      <c r="E597" s="52"/>
      <c r="F597" s="52"/>
      <c r="G597" s="97"/>
      <c r="H597" s="97"/>
      <c r="I597" s="81"/>
      <c r="J597" s="28"/>
      <c r="K597" s="1"/>
      <c r="L597" s="28"/>
      <c r="M597" s="77"/>
      <c r="N597" s="77"/>
      <c r="O597" s="53"/>
    </row>
    <row r="598" spans="1:15" ht="15.75" hidden="1" x14ac:dyDescent="0.25">
      <c r="A598" s="62"/>
      <c r="B598" s="57"/>
      <c r="C598" s="52"/>
      <c r="D598" s="52"/>
      <c r="E598" s="52"/>
      <c r="F598" s="52"/>
      <c r="G598" s="89"/>
      <c r="H598" s="89"/>
      <c r="I598" s="89"/>
      <c r="J598" s="52"/>
      <c r="K598" s="52"/>
      <c r="L598" s="52"/>
      <c r="M598" s="71"/>
      <c r="N598" s="71"/>
      <c r="O598" s="53"/>
    </row>
    <row r="599" spans="1:15" ht="45" hidden="1" x14ac:dyDescent="0.25">
      <c r="A599" s="62"/>
      <c r="B599" s="205" t="s">
        <v>38</v>
      </c>
      <c r="C599" s="15">
        <f t="shared" ref="C599:L599" si="183">SUM(C600:C605)</f>
        <v>0</v>
      </c>
      <c r="D599" s="15">
        <f t="shared" si="183"/>
        <v>0</v>
      </c>
      <c r="E599" s="15">
        <f>SUM(E600:E605)</f>
        <v>413878</v>
      </c>
      <c r="F599" s="15">
        <f t="shared" si="183"/>
        <v>0</v>
      </c>
      <c r="G599" s="88">
        <f t="shared" si="183"/>
        <v>413878</v>
      </c>
      <c r="H599" s="88">
        <f t="shared" si="183"/>
        <v>0</v>
      </c>
      <c r="I599" s="88">
        <f t="shared" si="183"/>
        <v>400000</v>
      </c>
      <c r="J599" s="15">
        <f t="shared" si="183"/>
        <v>0</v>
      </c>
      <c r="K599" s="15">
        <f t="shared" si="183"/>
        <v>0</v>
      </c>
      <c r="L599" s="15">
        <f t="shared" si="183"/>
        <v>0</v>
      </c>
      <c r="M599" s="235"/>
      <c r="N599" s="78"/>
      <c r="O599" s="53"/>
    </row>
    <row r="600" spans="1:15" ht="47.25" hidden="1" x14ac:dyDescent="0.25">
      <c r="A600" s="62"/>
      <c r="B600" s="205"/>
      <c r="C600" s="52"/>
      <c r="D600" s="52"/>
      <c r="E600" s="52">
        <v>290000</v>
      </c>
      <c r="F600" s="52"/>
      <c r="G600" s="89">
        <v>290000</v>
      </c>
      <c r="H600" s="89"/>
      <c r="I600" s="89"/>
      <c r="J600" s="52"/>
      <c r="K600" s="52"/>
      <c r="L600" s="52"/>
      <c r="M600" s="71" t="s">
        <v>703</v>
      </c>
      <c r="N600" s="71" t="s">
        <v>320</v>
      </c>
      <c r="O600" s="53"/>
    </row>
    <row r="601" spans="1:15" ht="78.75" hidden="1" x14ac:dyDescent="0.25">
      <c r="A601" s="62"/>
      <c r="B601" s="205"/>
      <c r="C601" s="52"/>
      <c r="D601" s="52"/>
      <c r="E601" s="52"/>
      <c r="F601" s="52"/>
      <c r="G601" s="89"/>
      <c r="H601" s="89"/>
      <c r="I601" s="89">
        <v>400000</v>
      </c>
      <c r="J601" s="52"/>
      <c r="K601" s="52"/>
      <c r="L601" s="52"/>
      <c r="M601" s="235" t="s">
        <v>704</v>
      </c>
      <c r="N601" s="71"/>
      <c r="O601" s="53"/>
    </row>
    <row r="602" spans="1:15" ht="31.5" hidden="1" x14ac:dyDescent="0.25">
      <c r="A602" s="62"/>
      <c r="B602" s="205"/>
      <c r="C602" s="52"/>
      <c r="D602" s="52"/>
      <c r="E602" s="52">
        <v>123878</v>
      </c>
      <c r="F602" s="52"/>
      <c r="G602" s="89">
        <v>123878</v>
      </c>
      <c r="H602" s="89"/>
      <c r="I602" s="89"/>
      <c r="J602" s="52"/>
      <c r="K602" s="52"/>
      <c r="L602" s="52"/>
      <c r="M602" s="235" t="s">
        <v>705</v>
      </c>
      <c r="N602" s="71" t="s">
        <v>320</v>
      </c>
      <c r="O602" s="53"/>
    </row>
    <row r="603" spans="1:15" ht="15.75" hidden="1" x14ac:dyDescent="0.25">
      <c r="A603" s="62"/>
      <c r="B603" s="205"/>
      <c r="C603" s="52"/>
      <c r="D603" s="52"/>
      <c r="E603" s="52"/>
      <c r="F603" s="52"/>
      <c r="G603" s="89"/>
      <c r="H603" s="89"/>
      <c r="I603" s="89"/>
      <c r="J603" s="52"/>
      <c r="K603" s="52"/>
      <c r="L603" s="52"/>
      <c r="M603" s="235"/>
      <c r="N603" s="71"/>
      <c r="O603" s="53"/>
    </row>
    <row r="604" spans="1:15" ht="15.75" hidden="1" x14ac:dyDescent="0.25">
      <c r="A604" s="62"/>
      <c r="B604" s="205"/>
      <c r="C604" s="52"/>
      <c r="D604" s="52"/>
      <c r="E604" s="52"/>
      <c r="F604" s="52"/>
      <c r="G604" s="89"/>
      <c r="H604" s="89"/>
      <c r="I604" s="89"/>
      <c r="J604" s="52"/>
      <c r="K604" s="52"/>
      <c r="L604" s="52"/>
      <c r="M604" s="235"/>
      <c r="N604" s="235"/>
      <c r="O604" s="53"/>
    </row>
    <row r="605" spans="1:15" ht="15.75" hidden="1" x14ac:dyDescent="0.25">
      <c r="A605" s="62"/>
      <c r="B605" s="157"/>
      <c r="C605" s="52"/>
      <c r="D605" s="52"/>
      <c r="E605" s="52"/>
      <c r="F605" s="52"/>
      <c r="G605" s="89"/>
      <c r="H605" s="89"/>
      <c r="I605" s="89"/>
      <c r="J605" s="52"/>
      <c r="K605" s="52"/>
      <c r="L605" s="52"/>
      <c r="M605" s="235"/>
      <c r="N605" s="235"/>
      <c r="O605" s="53"/>
    </row>
    <row r="606" spans="1:15" ht="30" hidden="1" x14ac:dyDescent="0.25">
      <c r="A606" s="62"/>
      <c r="B606" s="205" t="s">
        <v>261</v>
      </c>
      <c r="C606" s="15">
        <f t="shared" ref="C606:H606" si="184">SUM(C607:C608)</f>
        <v>0</v>
      </c>
      <c r="D606" s="15">
        <f t="shared" si="184"/>
        <v>0</v>
      </c>
      <c r="E606" s="15">
        <f t="shared" si="184"/>
        <v>250000</v>
      </c>
      <c r="F606" s="15">
        <f t="shared" si="184"/>
        <v>0</v>
      </c>
      <c r="G606" s="88">
        <f t="shared" si="184"/>
        <v>250000</v>
      </c>
      <c r="H606" s="88">
        <f t="shared" si="184"/>
        <v>0</v>
      </c>
      <c r="I606" s="88">
        <f>SUM(I607:I608)</f>
        <v>160000</v>
      </c>
      <c r="J606" s="15">
        <f>SUM(J607:J608)</f>
        <v>160000</v>
      </c>
      <c r="K606" s="15">
        <f>SUM(K607:K608)</f>
        <v>160000</v>
      </c>
      <c r="L606" s="15">
        <f>SUM(L607:L608)</f>
        <v>160000</v>
      </c>
      <c r="M606" s="235"/>
      <c r="N606" s="78"/>
      <c r="O606" s="53"/>
    </row>
    <row r="607" spans="1:15" ht="47.25" hidden="1" x14ac:dyDescent="0.25">
      <c r="A607" s="62"/>
      <c r="B607" s="205"/>
      <c r="C607" s="52"/>
      <c r="D607" s="52"/>
      <c r="E607" s="52">
        <v>250000</v>
      </c>
      <c r="F607" s="52"/>
      <c r="G607" s="89">
        <v>250000</v>
      </c>
      <c r="H607" s="89"/>
      <c r="I607" s="89"/>
      <c r="J607" s="52"/>
      <c r="K607" s="52"/>
      <c r="L607" s="52"/>
      <c r="M607" s="71" t="s">
        <v>706</v>
      </c>
      <c r="N607" s="71" t="s">
        <v>706</v>
      </c>
      <c r="O607" s="53"/>
    </row>
    <row r="608" spans="1:15" ht="31.5" hidden="1" x14ac:dyDescent="0.25">
      <c r="A608" s="62"/>
      <c r="B608" s="205"/>
      <c r="C608" s="52"/>
      <c r="D608" s="52"/>
      <c r="E608" s="52"/>
      <c r="F608" s="52"/>
      <c r="G608" s="89"/>
      <c r="H608" s="89"/>
      <c r="I608" s="89">
        <v>160000</v>
      </c>
      <c r="J608" s="52">
        <v>160000</v>
      </c>
      <c r="K608" s="52">
        <v>160000</v>
      </c>
      <c r="L608" s="52">
        <v>160000</v>
      </c>
      <c r="M608" s="235" t="s">
        <v>707</v>
      </c>
      <c r="N608" s="235" t="s">
        <v>707</v>
      </c>
      <c r="O608" s="53"/>
    </row>
    <row r="609" spans="1:15" ht="30" hidden="1" x14ac:dyDescent="0.25">
      <c r="A609" s="62"/>
      <c r="B609" s="223" t="s">
        <v>202</v>
      </c>
      <c r="C609" s="15">
        <f>SUM(C610:C611)</f>
        <v>0</v>
      </c>
      <c r="D609" s="15">
        <f t="shared" ref="D609:L609" si="185">SUM(D610:D611)</f>
        <v>0</v>
      </c>
      <c r="E609" s="15">
        <f t="shared" si="185"/>
        <v>0</v>
      </c>
      <c r="F609" s="15">
        <f t="shared" si="185"/>
        <v>0</v>
      </c>
      <c r="G609" s="88">
        <f t="shared" si="185"/>
        <v>0</v>
      </c>
      <c r="H609" s="88">
        <f t="shared" si="185"/>
        <v>75500</v>
      </c>
      <c r="I609" s="88">
        <f>SUM(I610:I611)</f>
        <v>0</v>
      </c>
      <c r="J609" s="15">
        <f t="shared" si="185"/>
        <v>0</v>
      </c>
      <c r="K609" s="15">
        <f t="shared" si="185"/>
        <v>0</v>
      </c>
      <c r="L609" s="15">
        <f t="shared" si="185"/>
        <v>0</v>
      </c>
      <c r="M609" s="235"/>
      <c r="N609" s="78"/>
      <c r="O609" s="53"/>
    </row>
    <row r="610" spans="1:15" ht="31.5" x14ac:dyDescent="0.25">
      <c r="A610" s="62"/>
      <c r="B610" s="205"/>
      <c r="C610" s="52"/>
      <c r="D610" s="52"/>
      <c r="E610" s="52"/>
      <c r="F610" s="52"/>
      <c r="G610" s="89"/>
      <c r="H610" s="89">
        <v>75500</v>
      </c>
      <c r="I610" s="89"/>
      <c r="J610" s="52"/>
      <c r="K610" s="52"/>
      <c r="L610" s="52"/>
      <c r="M610" s="271"/>
      <c r="N610" s="271" t="s">
        <v>708</v>
      </c>
      <c r="O610" s="53"/>
    </row>
    <row r="611" spans="1:15" ht="15.75" hidden="1" x14ac:dyDescent="0.25">
      <c r="A611" s="62"/>
      <c r="B611" s="205"/>
      <c r="C611" s="52"/>
      <c r="D611" s="52"/>
      <c r="E611" s="52"/>
      <c r="F611" s="52"/>
      <c r="G611" s="89"/>
      <c r="H611" s="89"/>
      <c r="I611" s="89"/>
      <c r="J611" s="52"/>
      <c r="K611" s="52"/>
      <c r="L611" s="52"/>
      <c r="M611" s="235"/>
      <c r="N611" s="236"/>
      <c r="O611" s="53"/>
    </row>
    <row r="612" spans="1:15" ht="30" hidden="1" x14ac:dyDescent="0.25">
      <c r="A612" s="62"/>
      <c r="B612" s="223" t="s">
        <v>262</v>
      </c>
      <c r="C612" s="52">
        <f>SUM(C613:C614)</f>
        <v>0</v>
      </c>
      <c r="D612" s="52">
        <f t="shared" ref="D612:L612" si="186">SUM(D613:D614)</f>
        <v>0</v>
      </c>
      <c r="E612" s="52">
        <f t="shared" si="186"/>
        <v>0</v>
      </c>
      <c r="F612" s="52">
        <f t="shared" si="186"/>
        <v>5414607</v>
      </c>
      <c r="G612" s="89">
        <f t="shared" si="186"/>
        <v>0</v>
      </c>
      <c r="H612" s="89">
        <f t="shared" si="186"/>
        <v>5414607</v>
      </c>
      <c r="I612" s="89">
        <f>SUM(I613:I614)</f>
        <v>260000</v>
      </c>
      <c r="J612" s="52">
        <f t="shared" si="186"/>
        <v>260000</v>
      </c>
      <c r="K612" s="52">
        <f t="shared" si="186"/>
        <v>260000</v>
      </c>
      <c r="L612" s="52">
        <f t="shared" si="186"/>
        <v>260000</v>
      </c>
      <c r="M612" s="235"/>
      <c r="N612" s="236"/>
      <c r="O612" s="53"/>
    </row>
    <row r="613" spans="1:15" ht="94.5" hidden="1" x14ac:dyDescent="0.25">
      <c r="A613" s="62"/>
      <c r="B613" s="205"/>
      <c r="C613" s="52"/>
      <c r="D613" s="52"/>
      <c r="E613" s="52"/>
      <c r="F613" s="52">
        <v>5414607</v>
      </c>
      <c r="G613" s="89"/>
      <c r="H613" s="89">
        <v>5414607</v>
      </c>
      <c r="I613" s="89"/>
      <c r="J613" s="52"/>
      <c r="K613" s="52"/>
      <c r="L613" s="52"/>
      <c r="M613" s="71" t="s">
        <v>709</v>
      </c>
      <c r="N613" s="71" t="s">
        <v>320</v>
      </c>
      <c r="O613" s="53"/>
    </row>
    <row r="614" spans="1:15" ht="31.5" hidden="1" x14ac:dyDescent="0.25">
      <c r="A614" s="62"/>
      <c r="B614" s="205"/>
      <c r="C614" s="52"/>
      <c r="D614" s="52"/>
      <c r="E614" s="52"/>
      <c r="F614" s="52"/>
      <c r="G614" s="89"/>
      <c r="H614" s="89"/>
      <c r="I614" s="89">
        <v>260000</v>
      </c>
      <c r="J614" s="52">
        <v>260000</v>
      </c>
      <c r="K614" s="52">
        <v>260000</v>
      </c>
      <c r="L614" s="52">
        <v>260000</v>
      </c>
      <c r="M614" s="71" t="s">
        <v>707</v>
      </c>
      <c r="N614" s="71" t="s">
        <v>320</v>
      </c>
      <c r="O614" s="53"/>
    </row>
    <row r="615" spans="1:15" ht="15.75" hidden="1" x14ac:dyDescent="0.25">
      <c r="A615" s="62"/>
      <c r="B615" s="205" t="s">
        <v>33</v>
      </c>
      <c r="C615" s="28">
        <f>SUM(C616:C627)</f>
        <v>0</v>
      </c>
      <c r="D615" s="28">
        <f t="shared" ref="D615:L615" si="187">SUM(D616:D627)</f>
        <v>0</v>
      </c>
      <c r="E615" s="28">
        <f t="shared" si="187"/>
        <v>8596555</v>
      </c>
      <c r="F615" s="28">
        <f t="shared" si="187"/>
        <v>853455</v>
      </c>
      <c r="G615" s="97">
        <f t="shared" si="187"/>
        <v>4916412</v>
      </c>
      <c r="H615" s="97">
        <f t="shared" si="187"/>
        <v>853455</v>
      </c>
      <c r="I615" s="97">
        <f t="shared" si="187"/>
        <v>863149</v>
      </c>
      <c r="J615" s="28">
        <f t="shared" si="187"/>
        <v>863149</v>
      </c>
      <c r="K615" s="28">
        <f t="shared" si="187"/>
        <v>863149</v>
      </c>
      <c r="L615" s="28">
        <f t="shared" si="187"/>
        <v>863149</v>
      </c>
      <c r="M615" s="235"/>
      <c r="N615" s="56"/>
      <c r="O615" s="53"/>
    </row>
    <row r="616" spans="1:15" ht="75" hidden="1" x14ac:dyDescent="0.25">
      <c r="A616" s="62"/>
      <c r="B616" s="57" t="s">
        <v>336</v>
      </c>
      <c r="C616" s="1"/>
      <c r="D616" s="1"/>
      <c r="E616" s="1"/>
      <c r="F616" s="1"/>
      <c r="G616" s="81"/>
      <c r="H616" s="81"/>
      <c r="I616" s="81"/>
      <c r="J616" s="1">
        <v>825024</v>
      </c>
      <c r="K616" s="1"/>
      <c r="L616" s="1">
        <v>825024</v>
      </c>
      <c r="M616" s="235" t="s">
        <v>337</v>
      </c>
      <c r="N616" s="235" t="s">
        <v>320</v>
      </c>
      <c r="O616" s="53"/>
    </row>
    <row r="617" spans="1:15" ht="60" hidden="1" x14ac:dyDescent="0.25">
      <c r="A617" s="62"/>
      <c r="B617" s="57" t="s">
        <v>338</v>
      </c>
      <c r="C617" s="1"/>
      <c r="D617" s="1"/>
      <c r="E617" s="1"/>
      <c r="F617" s="1"/>
      <c r="G617" s="81"/>
      <c r="H617" s="81"/>
      <c r="I617" s="81">
        <v>825024</v>
      </c>
      <c r="J617" s="1"/>
      <c r="K617" s="1">
        <v>825024</v>
      </c>
      <c r="L617" s="1"/>
      <c r="M617" s="235" t="s">
        <v>337</v>
      </c>
      <c r="N617" s="235" t="s">
        <v>320</v>
      </c>
      <c r="O617" s="53"/>
    </row>
    <row r="618" spans="1:15" ht="47.25" hidden="1" x14ac:dyDescent="0.25">
      <c r="A618" s="62"/>
      <c r="B618" s="224"/>
      <c r="C618" s="1"/>
      <c r="D618" s="1"/>
      <c r="E618" s="1">
        <v>640903</v>
      </c>
      <c r="F618" s="1"/>
      <c r="G618" s="81">
        <v>640903</v>
      </c>
      <c r="H618" s="81"/>
      <c r="I618" s="81"/>
      <c r="J618" s="1"/>
      <c r="K618" s="1"/>
      <c r="L618" s="1"/>
      <c r="M618" s="235" t="s">
        <v>710</v>
      </c>
      <c r="N618" s="235" t="s">
        <v>320</v>
      </c>
      <c r="O618" s="53"/>
    </row>
    <row r="619" spans="1:15" ht="47.25" hidden="1" x14ac:dyDescent="0.25">
      <c r="A619" s="62"/>
      <c r="B619" s="224"/>
      <c r="C619" s="1"/>
      <c r="D619" s="1"/>
      <c r="E619" s="1">
        <v>1114429</v>
      </c>
      <c r="F619" s="1"/>
      <c r="G619" s="81">
        <v>1114429</v>
      </c>
      <c r="H619" s="81"/>
      <c r="I619" s="81"/>
      <c r="J619" s="1"/>
      <c r="K619" s="1"/>
      <c r="L619" s="1"/>
      <c r="M619" s="78" t="s">
        <v>711</v>
      </c>
      <c r="N619" s="235" t="s">
        <v>320</v>
      </c>
      <c r="O619" s="53"/>
    </row>
    <row r="620" spans="1:15" ht="47.25" hidden="1" x14ac:dyDescent="0.25">
      <c r="A620" s="62"/>
      <c r="B620" s="224"/>
      <c r="C620" s="1"/>
      <c r="D620" s="1"/>
      <c r="E620" s="1">
        <v>841915</v>
      </c>
      <c r="F620" s="1"/>
      <c r="G620" s="81">
        <v>841915</v>
      </c>
      <c r="H620" s="81"/>
      <c r="I620" s="81"/>
      <c r="J620" s="1"/>
      <c r="K620" s="1"/>
      <c r="L620" s="1"/>
      <c r="M620" s="235" t="s">
        <v>712</v>
      </c>
      <c r="N620" s="235" t="s">
        <v>320</v>
      </c>
      <c r="O620" s="53"/>
    </row>
    <row r="621" spans="1:15" ht="63" hidden="1" x14ac:dyDescent="0.25">
      <c r="A621" s="62"/>
      <c r="B621" s="57"/>
      <c r="C621" s="1"/>
      <c r="D621" s="1"/>
      <c r="E621" s="1"/>
      <c r="F621" s="1">
        <v>446500</v>
      </c>
      <c r="G621" s="81"/>
      <c r="H621" s="81">
        <v>446500</v>
      </c>
      <c r="I621" s="81"/>
      <c r="J621" s="1"/>
      <c r="K621" s="1"/>
      <c r="L621" s="1"/>
      <c r="M621" s="78" t="s">
        <v>713</v>
      </c>
      <c r="N621" s="235" t="s">
        <v>320</v>
      </c>
      <c r="O621" s="53"/>
    </row>
    <row r="622" spans="1:15" ht="60" hidden="1" x14ac:dyDescent="0.25">
      <c r="A622" s="62"/>
      <c r="B622" s="57" t="s">
        <v>714</v>
      </c>
      <c r="C622" s="1">
        <v>34163</v>
      </c>
      <c r="D622" s="1"/>
      <c r="E622" s="1"/>
      <c r="F622" s="1"/>
      <c r="G622" s="81"/>
      <c r="H622" s="81"/>
      <c r="I622" s="81"/>
      <c r="J622" s="1"/>
      <c r="K622" s="1"/>
      <c r="L622" s="1"/>
      <c r="M622" s="78" t="s">
        <v>715</v>
      </c>
      <c r="N622" s="235" t="s">
        <v>320</v>
      </c>
      <c r="O622" s="53"/>
    </row>
    <row r="623" spans="1:15" ht="15.75" hidden="1" x14ac:dyDescent="0.25">
      <c r="A623" s="62"/>
      <c r="B623" s="257"/>
      <c r="C623" s="1">
        <v>-34163</v>
      </c>
      <c r="D623" s="1"/>
      <c r="E623" s="233"/>
      <c r="F623" s="1"/>
      <c r="G623" s="81"/>
      <c r="H623" s="81"/>
      <c r="I623" s="81"/>
      <c r="J623" s="1"/>
      <c r="K623" s="1"/>
      <c r="L623" s="1"/>
      <c r="M623" s="74"/>
      <c r="N623" s="235"/>
      <c r="O623" s="53"/>
    </row>
    <row r="624" spans="1:15" ht="31.5" hidden="1" x14ac:dyDescent="0.25">
      <c r="A624" s="62"/>
      <c r="B624" s="258"/>
      <c r="C624" s="1"/>
      <c r="D624" s="1"/>
      <c r="E624" s="1">
        <v>2319165</v>
      </c>
      <c r="F624" s="1"/>
      <c r="G624" s="81">
        <v>2319165</v>
      </c>
      <c r="H624" s="81"/>
      <c r="I624" s="81"/>
      <c r="J624" s="1"/>
      <c r="K624" s="1"/>
      <c r="L624" s="1"/>
      <c r="M624" s="235" t="s">
        <v>716</v>
      </c>
      <c r="N624" s="235" t="s">
        <v>320</v>
      </c>
      <c r="O624" s="53"/>
    </row>
    <row r="625" spans="1:15" ht="47.25" x14ac:dyDescent="0.25">
      <c r="A625" s="62"/>
      <c r="B625" s="224"/>
      <c r="C625" s="1"/>
      <c r="D625" s="1"/>
      <c r="E625" s="1"/>
      <c r="F625" s="1">
        <v>406955</v>
      </c>
      <c r="G625" s="81"/>
      <c r="H625" s="81">
        <v>406955</v>
      </c>
      <c r="I625" s="81"/>
      <c r="J625" s="1"/>
      <c r="K625" s="1"/>
      <c r="L625" s="1"/>
      <c r="M625" s="272" t="s">
        <v>717</v>
      </c>
      <c r="N625" s="272" t="s">
        <v>320</v>
      </c>
      <c r="O625" s="53"/>
    </row>
    <row r="626" spans="1:15" ht="31.5" hidden="1" x14ac:dyDescent="0.25">
      <c r="A626" s="62"/>
      <c r="B626" s="59"/>
      <c r="C626" s="1"/>
      <c r="D626" s="1"/>
      <c r="E626" s="1"/>
      <c r="F626" s="1"/>
      <c r="G626" s="81"/>
      <c r="H626" s="81"/>
      <c r="I626" s="81">
        <v>38125</v>
      </c>
      <c r="J626" s="1">
        <v>38125</v>
      </c>
      <c r="K626" s="1">
        <v>38125</v>
      </c>
      <c r="L626" s="1">
        <v>38125</v>
      </c>
      <c r="M626" s="235" t="s">
        <v>718</v>
      </c>
      <c r="N626" s="235" t="s">
        <v>320</v>
      </c>
      <c r="O626" s="53"/>
    </row>
    <row r="627" spans="1:15" ht="90" hidden="1" x14ac:dyDescent="0.25">
      <c r="A627" s="62"/>
      <c r="B627" s="59" t="s">
        <v>719</v>
      </c>
      <c r="C627" s="1"/>
      <c r="D627" s="1"/>
      <c r="E627" s="1">
        <v>3680143</v>
      </c>
      <c r="F627" s="1"/>
      <c r="G627" s="81"/>
      <c r="H627" s="81"/>
      <c r="I627" s="81"/>
      <c r="J627" s="1"/>
      <c r="K627" s="1"/>
      <c r="L627" s="1"/>
      <c r="M627" s="235" t="s">
        <v>720</v>
      </c>
      <c r="N627" s="235"/>
      <c r="O627" s="53"/>
    </row>
    <row r="628" spans="1:15" ht="60" hidden="1" x14ac:dyDescent="0.25">
      <c r="A628" s="62"/>
      <c r="B628" s="205" t="s">
        <v>263</v>
      </c>
      <c r="C628" s="28">
        <f>SUM(C629:C630)</f>
        <v>0</v>
      </c>
      <c r="D628" s="28">
        <f t="shared" ref="D628:H628" si="188">SUM(D629:D630)</f>
        <v>0</v>
      </c>
      <c r="E628" s="28">
        <f t="shared" si="188"/>
        <v>0</v>
      </c>
      <c r="F628" s="28">
        <f t="shared" si="188"/>
        <v>0</v>
      </c>
      <c r="G628" s="97">
        <f t="shared" si="188"/>
        <v>0</v>
      </c>
      <c r="H628" s="97">
        <f t="shared" si="188"/>
        <v>0</v>
      </c>
      <c r="I628" s="97">
        <f>SUM(I629:I630)</f>
        <v>0</v>
      </c>
      <c r="J628" s="28">
        <f>SUM(J629:J630)</f>
        <v>0</v>
      </c>
      <c r="K628" s="28">
        <f t="shared" ref="K628:L628" si="189">SUM(K629:K630)</f>
        <v>0</v>
      </c>
      <c r="L628" s="28">
        <f t="shared" si="189"/>
        <v>0</v>
      </c>
      <c r="M628" s="235"/>
      <c r="N628" s="235"/>
      <c r="O628" s="53"/>
    </row>
    <row r="629" spans="1:15" ht="15.75" hidden="1" x14ac:dyDescent="0.25">
      <c r="A629" s="62"/>
      <c r="B629" s="59"/>
      <c r="C629" s="1"/>
      <c r="D629" s="1"/>
      <c r="E629" s="1"/>
      <c r="F629" s="1"/>
      <c r="G629" s="81"/>
      <c r="H629" s="81"/>
      <c r="I629" s="81"/>
      <c r="J629" s="1"/>
      <c r="K629" s="1"/>
      <c r="L629" s="1"/>
      <c r="M629" s="71"/>
      <c r="N629" s="71"/>
      <c r="O629" s="53"/>
    </row>
    <row r="630" spans="1:15" ht="15.75" hidden="1" x14ac:dyDescent="0.25">
      <c r="A630" s="62"/>
      <c r="B630" s="59"/>
      <c r="C630" s="1"/>
      <c r="D630" s="1"/>
      <c r="E630" s="1"/>
      <c r="F630" s="1"/>
      <c r="G630" s="81"/>
      <c r="H630" s="81"/>
      <c r="I630" s="81"/>
      <c r="J630" s="1"/>
      <c r="K630" s="1"/>
      <c r="L630" s="1"/>
      <c r="M630" s="235"/>
      <c r="N630" s="235"/>
      <c r="O630" s="53"/>
    </row>
    <row r="631" spans="1:15" ht="15.75" hidden="1" x14ac:dyDescent="0.25">
      <c r="A631" s="62"/>
      <c r="B631" s="59"/>
      <c r="C631" s="1"/>
      <c r="D631" s="1"/>
      <c r="E631" s="1"/>
      <c r="F631" s="1"/>
      <c r="G631" s="81"/>
      <c r="H631" s="81"/>
      <c r="I631" s="81"/>
      <c r="J631" s="1"/>
      <c r="K631" s="1"/>
      <c r="L631" s="1"/>
      <c r="M631" s="235"/>
      <c r="N631" s="235"/>
      <c r="O631" s="53"/>
    </row>
    <row r="632" spans="1:15" ht="30" hidden="1" x14ac:dyDescent="0.25">
      <c r="A632" s="62"/>
      <c r="B632" s="205" t="s">
        <v>212</v>
      </c>
      <c r="C632" s="28">
        <f>C633+C639+C640</f>
        <v>0</v>
      </c>
      <c r="D632" s="28">
        <f t="shared" ref="D632:L632" si="190">D633+D639+D640</f>
        <v>0</v>
      </c>
      <c r="E632" s="28">
        <f t="shared" si="190"/>
        <v>0</v>
      </c>
      <c r="F632" s="28">
        <f t="shared" si="190"/>
        <v>0</v>
      </c>
      <c r="G632" s="28">
        <f t="shared" si="190"/>
        <v>0</v>
      </c>
      <c r="H632" s="28">
        <f t="shared" si="190"/>
        <v>0</v>
      </c>
      <c r="I632" s="28">
        <f t="shared" si="190"/>
        <v>321598</v>
      </c>
      <c r="J632" s="28">
        <f t="shared" si="190"/>
        <v>9512</v>
      </c>
      <c r="K632" s="28">
        <f t="shared" si="190"/>
        <v>4756</v>
      </c>
      <c r="L632" s="28">
        <f t="shared" si="190"/>
        <v>4756</v>
      </c>
      <c r="M632" s="235"/>
      <c r="N632" s="78"/>
      <c r="O632" s="53"/>
    </row>
    <row r="633" spans="1:15" ht="60" hidden="1" x14ac:dyDescent="0.25">
      <c r="A633" s="62"/>
      <c r="B633" s="148" t="s">
        <v>496</v>
      </c>
      <c r="C633" s="1">
        <f>SUM(C634:C638)</f>
        <v>0</v>
      </c>
      <c r="D633" s="1">
        <f t="shared" ref="D633:L633" si="191">SUM(D634:D638)</f>
        <v>0</v>
      </c>
      <c r="E633" s="1">
        <f t="shared" si="191"/>
        <v>0</v>
      </c>
      <c r="F633" s="1">
        <f t="shared" si="191"/>
        <v>0</v>
      </c>
      <c r="G633" s="1">
        <f t="shared" si="191"/>
        <v>0</v>
      </c>
      <c r="H633" s="1">
        <f t="shared" si="191"/>
        <v>0</v>
      </c>
      <c r="I633" s="1">
        <f t="shared" si="191"/>
        <v>160799</v>
      </c>
      <c r="J633" s="1">
        <f t="shared" si="191"/>
        <v>4756</v>
      </c>
      <c r="K633" s="1">
        <f t="shared" si="191"/>
        <v>0</v>
      </c>
      <c r="L633" s="1">
        <f t="shared" si="191"/>
        <v>0</v>
      </c>
      <c r="M633" s="235"/>
      <c r="N633" s="78"/>
      <c r="O633" s="53"/>
    </row>
    <row r="634" spans="1:15" ht="15.75" hidden="1" x14ac:dyDescent="0.25">
      <c r="A634" s="62"/>
      <c r="B634" s="59" t="s">
        <v>486</v>
      </c>
      <c r="C634" s="1"/>
      <c r="D634" s="1"/>
      <c r="E634" s="1"/>
      <c r="F634" s="1"/>
      <c r="G634" s="81"/>
      <c r="H634" s="81"/>
      <c r="I634" s="81"/>
      <c r="J634" s="1">
        <v>4756</v>
      </c>
      <c r="K634" s="1"/>
      <c r="L634" s="1"/>
      <c r="M634" s="71" t="s">
        <v>487</v>
      </c>
      <c r="N634" s="71"/>
      <c r="O634" s="53"/>
    </row>
    <row r="635" spans="1:15" ht="15.75" hidden="1" x14ac:dyDescent="0.25">
      <c r="A635" s="62"/>
      <c r="B635" s="59" t="s">
        <v>488</v>
      </c>
      <c r="C635" s="1"/>
      <c r="D635" s="1"/>
      <c r="E635" s="1"/>
      <c r="F635" s="1"/>
      <c r="G635" s="81"/>
      <c r="H635" s="81"/>
      <c r="I635" s="81">
        <v>1043</v>
      </c>
      <c r="J635" s="1"/>
      <c r="K635" s="1"/>
      <c r="L635" s="1"/>
      <c r="M635" s="235" t="s">
        <v>489</v>
      </c>
      <c r="N635" s="76"/>
      <c r="O635" s="53"/>
    </row>
    <row r="636" spans="1:15" ht="15.75" hidden="1" x14ac:dyDescent="0.25">
      <c r="A636" s="62"/>
      <c r="B636" s="59" t="s">
        <v>490</v>
      </c>
      <c r="C636" s="1"/>
      <c r="D636" s="1"/>
      <c r="E636" s="1"/>
      <c r="F636" s="1"/>
      <c r="G636" s="81"/>
      <c r="H636" s="81"/>
      <c r="I636" s="81">
        <v>115000</v>
      </c>
      <c r="J636" s="1"/>
      <c r="K636" s="1"/>
      <c r="L636" s="1"/>
      <c r="M636" s="235" t="s">
        <v>491</v>
      </c>
      <c r="N636" s="76"/>
      <c r="O636" s="53"/>
    </row>
    <row r="637" spans="1:15" ht="15.75" hidden="1" x14ac:dyDescent="0.25">
      <c r="A637" s="62"/>
      <c r="B637" s="59" t="s">
        <v>492</v>
      </c>
      <c r="C637" s="1"/>
      <c r="D637" s="1"/>
      <c r="E637" s="1"/>
      <c r="F637" s="1"/>
      <c r="G637" s="81"/>
      <c r="H637" s="81"/>
      <c r="I637" s="81">
        <v>40000</v>
      </c>
      <c r="J637" s="1"/>
      <c r="K637" s="1"/>
      <c r="L637" s="1"/>
      <c r="M637" s="235" t="s">
        <v>493</v>
      </c>
      <c r="N637" s="76"/>
      <c r="O637" s="53"/>
    </row>
    <row r="638" spans="1:15" ht="31.5" hidden="1" x14ac:dyDescent="0.25">
      <c r="A638" s="62"/>
      <c r="B638" s="59" t="s">
        <v>494</v>
      </c>
      <c r="C638" s="1"/>
      <c r="D638" s="1"/>
      <c r="E638" s="1"/>
      <c r="F638" s="1"/>
      <c r="G638" s="81"/>
      <c r="H638" s="81"/>
      <c r="I638" s="81">
        <v>4756</v>
      </c>
      <c r="J638" s="1"/>
      <c r="K638" s="1"/>
      <c r="L638" s="1"/>
      <c r="M638" s="235" t="s">
        <v>495</v>
      </c>
      <c r="N638" s="76"/>
      <c r="O638" s="53"/>
    </row>
    <row r="639" spans="1:15" ht="94.5" hidden="1" x14ac:dyDescent="0.25">
      <c r="A639" s="62"/>
      <c r="B639" s="59"/>
      <c r="C639" s="1"/>
      <c r="D639" s="1"/>
      <c r="E639" s="1"/>
      <c r="F639" s="1"/>
      <c r="G639" s="81"/>
      <c r="H639" s="81"/>
      <c r="I639" s="81">
        <v>156043</v>
      </c>
      <c r="J639" s="1"/>
      <c r="K639" s="1"/>
      <c r="L639" s="1"/>
      <c r="M639" s="235" t="s">
        <v>721</v>
      </c>
      <c r="N639" s="76"/>
      <c r="O639" s="53"/>
    </row>
    <row r="640" spans="1:15" ht="31.5" hidden="1" x14ac:dyDescent="0.25">
      <c r="A640" s="62"/>
      <c r="B640" s="59"/>
      <c r="C640" s="1"/>
      <c r="D640" s="1"/>
      <c r="E640" s="1"/>
      <c r="F640" s="1"/>
      <c r="G640" s="81"/>
      <c r="H640" s="81"/>
      <c r="I640" s="81">
        <v>4756</v>
      </c>
      <c r="J640" s="1">
        <v>4756</v>
      </c>
      <c r="K640" s="1">
        <v>4756</v>
      </c>
      <c r="L640" s="1">
        <v>4756</v>
      </c>
      <c r="M640" s="235" t="s">
        <v>722</v>
      </c>
      <c r="N640" s="76" t="s">
        <v>320</v>
      </c>
      <c r="O640" s="53"/>
    </row>
    <row r="641" spans="1:15" ht="15.75" hidden="1" x14ac:dyDescent="0.25">
      <c r="A641" s="62"/>
      <c r="B641" s="59"/>
      <c r="C641" s="1"/>
      <c r="D641" s="1"/>
      <c r="E641" s="1"/>
      <c r="F641" s="1"/>
      <c r="G641" s="81"/>
      <c r="H641" s="81"/>
      <c r="I641" s="81"/>
      <c r="J641" s="1"/>
      <c r="K641" s="1"/>
      <c r="L641" s="1"/>
      <c r="M641" s="235"/>
      <c r="N641" s="76"/>
      <c r="O641" s="53"/>
    </row>
    <row r="642" spans="1:15" ht="15.75" hidden="1" x14ac:dyDescent="0.25">
      <c r="A642" s="62"/>
      <c r="B642" s="59"/>
      <c r="C642" s="1"/>
      <c r="D642" s="1"/>
      <c r="E642" s="1"/>
      <c r="F642" s="1"/>
      <c r="G642" s="81"/>
      <c r="H642" s="81"/>
      <c r="I642" s="81"/>
      <c r="J642" s="1"/>
      <c r="K642" s="1"/>
      <c r="L642" s="1"/>
      <c r="M642" s="235"/>
      <c r="N642" s="76"/>
      <c r="O642" s="53"/>
    </row>
    <row r="643" spans="1:15" ht="30" hidden="1" x14ac:dyDescent="0.25">
      <c r="A643" s="62"/>
      <c r="B643" s="205" t="s">
        <v>264</v>
      </c>
      <c r="C643" s="1">
        <f t="shared" ref="C643:D643" si="192">SUM(C644:C647)</f>
        <v>0</v>
      </c>
      <c r="D643" s="1">
        <f t="shared" si="192"/>
        <v>0</v>
      </c>
      <c r="E643" s="1">
        <f>SUM(E644:E647)</f>
        <v>100200</v>
      </c>
      <c r="F643" s="1">
        <f t="shared" ref="F643:L643" si="193">SUM(F644:F647)</f>
        <v>0</v>
      </c>
      <c r="G643" s="1">
        <f t="shared" si="193"/>
        <v>0</v>
      </c>
      <c r="H643" s="1">
        <f t="shared" si="193"/>
        <v>0</v>
      </c>
      <c r="I643" s="1">
        <f t="shared" si="193"/>
        <v>0</v>
      </c>
      <c r="J643" s="1">
        <f t="shared" si="193"/>
        <v>0</v>
      </c>
      <c r="K643" s="1">
        <f t="shared" si="193"/>
        <v>0</v>
      </c>
      <c r="L643" s="1">
        <f t="shared" si="193"/>
        <v>0</v>
      </c>
      <c r="M643" s="235" t="s">
        <v>265</v>
      </c>
      <c r="N643" s="76"/>
      <c r="O643" s="53"/>
    </row>
    <row r="644" spans="1:15" ht="31.5" hidden="1" x14ac:dyDescent="0.25">
      <c r="A644" s="62"/>
      <c r="B644" s="59"/>
      <c r="C644" s="1"/>
      <c r="D644" s="1"/>
      <c r="E644" s="1">
        <v>14400</v>
      </c>
      <c r="F644" s="1"/>
      <c r="G644" s="81"/>
      <c r="H644" s="81"/>
      <c r="I644" s="81"/>
      <c r="J644" s="1"/>
      <c r="K644" s="1"/>
      <c r="L644" s="1"/>
      <c r="M644" s="71" t="s">
        <v>723</v>
      </c>
      <c r="N644" s="71"/>
      <c r="O644" s="53"/>
    </row>
    <row r="645" spans="1:15" ht="47.25" hidden="1" x14ac:dyDescent="0.25">
      <c r="A645" s="62"/>
      <c r="B645" s="59"/>
      <c r="C645" s="1"/>
      <c r="D645" s="1"/>
      <c r="E645" s="1">
        <v>800</v>
      </c>
      <c r="F645" s="1"/>
      <c r="G645" s="81"/>
      <c r="H645" s="81"/>
      <c r="I645" s="81"/>
      <c r="J645" s="1"/>
      <c r="K645" s="1"/>
      <c r="L645" s="1"/>
      <c r="M645" s="235" t="s">
        <v>724</v>
      </c>
      <c r="N645" s="76"/>
      <c r="O645" s="53"/>
    </row>
    <row r="646" spans="1:15" ht="31.5" hidden="1" x14ac:dyDescent="0.25">
      <c r="A646" s="62"/>
      <c r="B646" s="59"/>
      <c r="C646" s="1"/>
      <c r="D646" s="1"/>
      <c r="E646" s="1">
        <v>5000</v>
      </c>
      <c r="F646" s="1"/>
      <c r="G646" s="81"/>
      <c r="H646" s="81"/>
      <c r="I646" s="81"/>
      <c r="J646" s="1"/>
      <c r="K646" s="1"/>
      <c r="L646" s="1"/>
      <c r="M646" s="235" t="s">
        <v>725</v>
      </c>
      <c r="N646" s="76"/>
      <c r="O646" s="53"/>
    </row>
    <row r="647" spans="1:15" ht="47.25" hidden="1" x14ac:dyDescent="0.25">
      <c r="A647" s="62"/>
      <c r="B647" s="59"/>
      <c r="C647" s="1"/>
      <c r="D647" s="1"/>
      <c r="E647" s="1">
        <v>80000</v>
      </c>
      <c r="F647" s="1"/>
      <c r="G647" s="81"/>
      <c r="H647" s="81"/>
      <c r="I647" s="81"/>
      <c r="J647" s="1"/>
      <c r="K647" s="1"/>
      <c r="L647" s="1"/>
      <c r="M647" s="235" t="s">
        <v>726</v>
      </c>
      <c r="N647" s="76"/>
      <c r="O647" s="53"/>
    </row>
    <row r="648" spans="1:15" ht="15.75" hidden="1" x14ac:dyDescent="0.25">
      <c r="A648" s="62"/>
      <c r="B648" s="59"/>
      <c r="C648" s="1"/>
      <c r="D648" s="1"/>
      <c r="E648" s="1"/>
      <c r="F648" s="1"/>
      <c r="G648" s="81"/>
      <c r="H648" s="81"/>
      <c r="I648" s="81"/>
      <c r="J648" s="1"/>
      <c r="K648" s="1"/>
      <c r="L648" s="1"/>
      <c r="M648" s="235"/>
      <c r="N648" s="76"/>
      <c r="O648" s="53"/>
    </row>
    <row r="649" spans="1:15" ht="15.75" hidden="1" x14ac:dyDescent="0.25">
      <c r="A649" s="62"/>
      <c r="B649" s="59"/>
      <c r="C649" s="1"/>
      <c r="D649" s="1"/>
      <c r="E649" s="1"/>
      <c r="F649" s="1"/>
      <c r="G649" s="81"/>
      <c r="H649" s="81"/>
      <c r="I649" s="81"/>
      <c r="J649" s="1"/>
      <c r="K649" s="1"/>
      <c r="L649" s="1"/>
      <c r="M649" s="235"/>
      <c r="N649" s="76"/>
      <c r="O649" s="53"/>
    </row>
    <row r="650" spans="1:15" ht="15.75" hidden="1" x14ac:dyDescent="0.25">
      <c r="A650" s="62"/>
      <c r="B650" s="59"/>
      <c r="C650" s="1"/>
      <c r="D650" s="1"/>
      <c r="E650" s="1"/>
      <c r="F650" s="1"/>
      <c r="G650" s="81"/>
      <c r="H650" s="81"/>
      <c r="I650" s="81"/>
      <c r="J650" s="1"/>
      <c r="K650" s="1"/>
      <c r="L650" s="1"/>
      <c r="M650" s="235"/>
      <c r="N650" s="76"/>
      <c r="O650" s="53"/>
    </row>
    <row r="651" spans="1:15" ht="15.75" hidden="1" x14ac:dyDescent="0.25">
      <c r="A651" s="62"/>
      <c r="B651" s="59"/>
      <c r="C651" s="1"/>
      <c r="D651" s="1"/>
      <c r="E651" s="1"/>
      <c r="F651" s="1"/>
      <c r="G651" s="81"/>
      <c r="H651" s="81"/>
      <c r="I651" s="81"/>
      <c r="J651" s="1"/>
      <c r="K651" s="1"/>
      <c r="L651" s="1"/>
      <c r="M651" s="235"/>
      <c r="N651" s="76"/>
      <c r="O651" s="53"/>
    </row>
    <row r="652" spans="1:15" ht="15.75" hidden="1" x14ac:dyDescent="0.25">
      <c r="A652" s="62"/>
      <c r="B652" s="59"/>
      <c r="C652" s="1"/>
      <c r="D652" s="1"/>
      <c r="E652" s="1"/>
      <c r="F652" s="1"/>
      <c r="G652" s="81"/>
      <c r="H652" s="81"/>
      <c r="I652" s="81"/>
      <c r="J652" s="1"/>
      <c r="K652" s="1"/>
      <c r="L652" s="1"/>
      <c r="M652" s="235"/>
      <c r="N652" s="76"/>
      <c r="O652" s="53"/>
    </row>
    <row r="653" spans="1:15" ht="15.75" hidden="1" x14ac:dyDescent="0.25">
      <c r="A653" s="62"/>
      <c r="B653" s="59"/>
      <c r="C653" s="1"/>
      <c r="D653" s="1"/>
      <c r="E653" s="1"/>
      <c r="F653" s="1"/>
      <c r="G653" s="81"/>
      <c r="H653" s="81"/>
      <c r="I653" s="81"/>
      <c r="J653" s="1"/>
      <c r="K653" s="1"/>
      <c r="L653" s="1"/>
      <c r="M653" s="235"/>
      <c r="N653" s="76"/>
      <c r="O653" s="53"/>
    </row>
    <row r="654" spans="1:15" ht="15.75" hidden="1" x14ac:dyDescent="0.25">
      <c r="A654" s="62"/>
      <c r="B654" s="59"/>
      <c r="C654" s="1"/>
      <c r="D654" s="1"/>
      <c r="E654" s="1"/>
      <c r="F654" s="1"/>
      <c r="G654" s="81"/>
      <c r="H654" s="81"/>
      <c r="I654" s="81"/>
      <c r="J654" s="1"/>
      <c r="K654" s="1"/>
      <c r="L654" s="1"/>
      <c r="M654" s="235"/>
      <c r="N654" s="76"/>
      <c r="O654" s="53"/>
    </row>
    <row r="655" spans="1:15" ht="45" hidden="1" x14ac:dyDescent="0.25">
      <c r="A655" s="62"/>
      <c r="B655" s="205" t="s">
        <v>104</v>
      </c>
      <c r="C655" s="28">
        <f>SUM(C656:C662)</f>
        <v>0</v>
      </c>
      <c r="D655" s="28">
        <f t="shared" ref="D655:L655" si="194">SUM(D656:D662)</f>
        <v>0</v>
      </c>
      <c r="E655" s="28">
        <f t="shared" si="194"/>
        <v>0</v>
      </c>
      <c r="F655" s="28">
        <f t="shared" si="194"/>
        <v>482000</v>
      </c>
      <c r="G655" s="97">
        <f t="shared" si="194"/>
        <v>0</v>
      </c>
      <c r="H655" s="97">
        <f t="shared" si="194"/>
        <v>482000</v>
      </c>
      <c r="I655" s="97">
        <f t="shared" si="194"/>
        <v>46852</v>
      </c>
      <c r="J655" s="28">
        <f t="shared" si="194"/>
        <v>46852</v>
      </c>
      <c r="K655" s="28">
        <f t="shared" si="194"/>
        <v>46852</v>
      </c>
      <c r="L655" s="28">
        <f t="shared" si="194"/>
        <v>46852</v>
      </c>
      <c r="M655" s="235"/>
      <c r="N655" s="78"/>
      <c r="O655" s="53"/>
    </row>
    <row r="656" spans="1:15" ht="31.5" hidden="1" x14ac:dyDescent="0.25">
      <c r="A656" s="62"/>
      <c r="B656" s="148"/>
      <c r="C656" s="1"/>
      <c r="D656" s="1"/>
      <c r="E656" s="1"/>
      <c r="F656" s="1">
        <v>482000</v>
      </c>
      <c r="G656" s="81"/>
      <c r="H656" s="81">
        <v>482000</v>
      </c>
      <c r="I656" s="81"/>
      <c r="J656" s="1"/>
      <c r="K656" s="1"/>
      <c r="L656" s="1"/>
      <c r="M656" s="71" t="s">
        <v>694</v>
      </c>
      <c r="N656" s="71" t="s">
        <v>694</v>
      </c>
      <c r="O656" s="53"/>
    </row>
    <row r="657" spans="1:15" ht="31.5" hidden="1" x14ac:dyDescent="0.25">
      <c r="A657" s="62"/>
      <c r="B657" s="148"/>
      <c r="C657" s="1"/>
      <c r="D657" s="1"/>
      <c r="E657" s="1"/>
      <c r="F657" s="1"/>
      <c r="G657" s="81"/>
      <c r="H657" s="81"/>
      <c r="I657" s="81">
        <v>3872</v>
      </c>
      <c r="J657" s="1">
        <v>3872</v>
      </c>
      <c r="K657" s="1">
        <v>3872</v>
      </c>
      <c r="L657" s="1">
        <v>3872</v>
      </c>
      <c r="M657" s="72" t="s">
        <v>727</v>
      </c>
      <c r="N657" s="72"/>
      <c r="O657" s="53"/>
    </row>
    <row r="658" spans="1:15" ht="15.75" hidden="1" x14ac:dyDescent="0.25">
      <c r="A658" s="62"/>
      <c r="B658" s="148"/>
      <c r="C658" s="1"/>
      <c r="D658" s="1"/>
      <c r="E658" s="1"/>
      <c r="F658" s="1"/>
      <c r="G658" s="81"/>
      <c r="H658" s="81"/>
      <c r="I658" s="81"/>
      <c r="J658" s="1"/>
      <c r="K658" s="1"/>
      <c r="L658" s="1"/>
      <c r="M658" s="72"/>
      <c r="N658" s="72"/>
      <c r="O658" s="53"/>
    </row>
    <row r="659" spans="1:15" ht="31.5" hidden="1" x14ac:dyDescent="0.25">
      <c r="A659" s="62"/>
      <c r="B659" s="148"/>
      <c r="C659" s="1"/>
      <c r="D659" s="1"/>
      <c r="E659" s="1"/>
      <c r="F659" s="1"/>
      <c r="G659" s="81"/>
      <c r="H659" s="81"/>
      <c r="I659" s="81">
        <v>42980</v>
      </c>
      <c r="J659" s="1">
        <v>42980</v>
      </c>
      <c r="K659" s="1">
        <v>42980</v>
      </c>
      <c r="L659" s="1">
        <v>42980</v>
      </c>
      <c r="M659" s="235" t="s">
        <v>728</v>
      </c>
      <c r="N659" s="235"/>
      <c r="O659" s="53"/>
    </row>
    <row r="660" spans="1:15" ht="15.75" hidden="1" x14ac:dyDescent="0.25">
      <c r="A660" s="62"/>
      <c r="B660" s="148"/>
      <c r="C660" s="1"/>
      <c r="D660" s="1"/>
      <c r="E660" s="1"/>
      <c r="F660" s="1"/>
      <c r="G660" s="81"/>
      <c r="H660" s="81"/>
      <c r="I660" s="81"/>
      <c r="J660" s="1"/>
      <c r="K660" s="1"/>
      <c r="L660" s="1"/>
      <c r="M660" s="234"/>
      <c r="N660" s="78"/>
      <c r="O660" s="53"/>
    </row>
    <row r="661" spans="1:15" ht="15.75" hidden="1" x14ac:dyDescent="0.25">
      <c r="A661" s="62"/>
      <c r="B661" s="148"/>
      <c r="C661" s="1"/>
      <c r="D661" s="1"/>
      <c r="E661" s="1"/>
      <c r="F661" s="1"/>
      <c r="G661" s="81"/>
      <c r="H661" s="81"/>
      <c r="I661" s="81"/>
      <c r="J661" s="1"/>
      <c r="K661" s="1"/>
      <c r="L661" s="1"/>
      <c r="M661" s="234"/>
      <c r="N661" s="78"/>
      <c r="O661" s="53"/>
    </row>
    <row r="662" spans="1:15" ht="15.75" hidden="1" x14ac:dyDescent="0.25">
      <c r="A662" s="62"/>
      <c r="B662" s="148"/>
      <c r="C662" s="1"/>
      <c r="D662" s="1"/>
      <c r="E662" s="1"/>
      <c r="F662" s="1"/>
      <c r="G662" s="81"/>
      <c r="H662" s="81"/>
      <c r="I662" s="81"/>
      <c r="J662" s="1"/>
      <c r="K662" s="1"/>
      <c r="L662" s="1"/>
      <c r="M662" s="234"/>
      <c r="N662" s="78"/>
      <c r="O662" s="53"/>
    </row>
    <row r="663" spans="1:15" ht="45" hidden="1" x14ac:dyDescent="0.25">
      <c r="A663" s="62"/>
      <c r="B663" s="205" t="s">
        <v>266</v>
      </c>
      <c r="C663" s="28">
        <f>SUM(C664:C665)</f>
        <v>0</v>
      </c>
      <c r="D663" s="28">
        <f>SUM(D664:D665)</f>
        <v>0</v>
      </c>
      <c r="E663" s="28">
        <f t="shared" ref="E663:L663" si="195">SUM(E664:E665)</f>
        <v>700000</v>
      </c>
      <c r="F663" s="28">
        <f t="shared" si="195"/>
        <v>0</v>
      </c>
      <c r="G663" s="97">
        <f t="shared" si="195"/>
        <v>700000</v>
      </c>
      <c r="H663" s="97">
        <f t="shared" si="195"/>
        <v>0</v>
      </c>
      <c r="I663" s="97">
        <f t="shared" si="195"/>
        <v>74300</v>
      </c>
      <c r="J663" s="28">
        <f t="shared" si="195"/>
        <v>74300</v>
      </c>
      <c r="K663" s="28">
        <f t="shared" si="195"/>
        <v>0</v>
      </c>
      <c r="L663" s="28">
        <f t="shared" si="195"/>
        <v>0</v>
      </c>
      <c r="M663" s="235"/>
      <c r="N663" s="78"/>
      <c r="O663" s="53"/>
    </row>
    <row r="664" spans="1:15" ht="47.25" hidden="1" x14ac:dyDescent="0.25">
      <c r="A664" s="62"/>
      <c r="B664" s="148"/>
      <c r="C664" s="1"/>
      <c r="D664" s="1"/>
      <c r="E664" s="1"/>
      <c r="F664" s="1"/>
      <c r="G664" s="81"/>
      <c r="H664" s="81"/>
      <c r="I664" s="81">
        <v>74300</v>
      </c>
      <c r="J664" s="1">
        <v>74300</v>
      </c>
      <c r="K664" s="1"/>
      <c r="L664" s="1"/>
      <c r="M664" s="71" t="s">
        <v>729</v>
      </c>
      <c r="N664" s="71"/>
      <c r="O664" s="53"/>
    </row>
    <row r="665" spans="1:15" ht="47.25" hidden="1" x14ac:dyDescent="0.25">
      <c r="A665" s="62"/>
      <c r="B665" s="148"/>
      <c r="C665" s="1"/>
      <c r="D665" s="1"/>
      <c r="E665" s="1">
        <v>700000</v>
      </c>
      <c r="F665" s="1"/>
      <c r="G665" s="81">
        <v>700000</v>
      </c>
      <c r="H665" s="81"/>
      <c r="I665" s="81"/>
      <c r="J665" s="1"/>
      <c r="K665" s="1"/>
      <c r="L665" s="1"/>
      <c r="M665" s="80" t="s">
        <v>730</v>
      </c>
      <c r="N665" s="78" t="s">
        <v>634</v>
      </c>
      <c r="O665" s="53"/>
    </row>
    <row r="666" spans="1:15" ht="45" hidden="1" x14ac:dyDescent="0.25">
      <c r="A666" s="62"/>
      <c r="B666" s="205" t="s">
        <v>267</v>
      </c>
      <c r="C666" s="28">
        <f t="shared" ref="C666:H666" si="196">SUM(C667:C668)</f>
        <v>0</v>
      </c>
      <c r="D666" s="28">
        <f t="shared" si="196"/>
        <v>0</v>
      </c>
      <c r="E666" s="28">
        <f t="shared" si="196"/>
        <v>37000</v>
      </c>
      <c r="F666" s="28">
        <f t="shared" si="196"/>
        <v>0</v>
      </c>
      <c r="G666" s="97">
        <f t="shared" si="196"/>
        <v>37000</v>
      </c>
      <c r="H666" s="97">
        <f t="shared" si="196"/>
        <v>0</v>
      </c>
      <c r="I666" s="97">
        <f>SUM(I667:I668)</f>
        <v>0</v>
      </c>
      <c r="J666" s="28">
        <f>SUM(J667:J668)</f>
        <v>0</v>
      </c>
      <c r="K666" s="28">
        <f t="shared" ref="K666:L666" si="197">SUM(K667:K668)</f>
        <v>0</v>
      </c>
      <c r="L666" s="28">
        <f t="shared" si="197"/>
        <v>0</v>
      </c>
      <c r="M666" s="235"/>
      <c r="N666" s="78"/>
      <c r="O666" s="53"/>
    </row>
    <row r="667" spans="1:15" ht="63" hidden="1" x14ac:dyDescent="0.25">
      <c r="A667" s="62"/>
      <c r="B667" s="148"/>
      <c r="C667" s="1"/>
      <c r="D667" s="1"/>
      <c r="E667" s="1">
        <v>37000</v>
      </c>
      <c r="F667" s="1"/>
      <c r="G667" s="81">
        <v>37000</v>
      </c>
      <c r="H667" s="81"/>
      <c r="I667" s="81"/>
      <c r="J667" s="1"/>
      <c r="K667" s="1"/>
      <c r="L667" s="1"/>
      <c r="M667" s="71" t="s">
        <v>731</v>
      </c>
      <c r="N667" s="71" t="s">
        <v>634</v>
      </c>
      <c r="O667" s="53"/>
    </row>
    <row r="668" spans="1:15" ht="15.75" hidden="1" x14ac:dyDescent="0.25">
      <c r="A668" s="62"/>
      <c r="B668" s="205"/>
      <c r="C668" s="28"/>
      <c r="D668" s="28"/>
      <c r="E668" s="1"/>
      <c r="F668" s="28"/>
      <c r="G668" s="81"/>
      <c r="H668" s="97"/>
      <c r="I668" s="97"/>
      <c r="J668" s="28"/>
      <c r="K668" s="28"/>
      <c r="L668" s="28"/>
      <c r="M668" s="235"/>
      <c r="N668" s="235"/>
      <c r="O668" s="53"/>
    </row>
    <row r="669" spans="1:15" ht="30" hidden="1" x14ac:dyDescent="0.25">
      <c r="A669" s="62"/>
      <c r="B669" s="205" t="s">
        <v>268</v>
      </c>
      <c r="C669" s="28">
        <f>SUM(C670:C672)</f>
        <v>0</v>
      </c>
      <c r="D669" s="28">
        <f t="shared" ref="D669:L669" si="198">SUM(D670:D672)</f>
        <v>0</v>
      </c>
      <c r="E669" s="28">
        <f t="shared" si="198"/>
        <v>0</v>
      </c>
      <c r="F669" s="28">
        <f t="shared" si="198"/>
        <v>0</v>
      </c>
      <c r="G669" s="28">
        <f t="shared" si="198"/>
        <v>0</v>
      </c>
      <c r="H669" s="28">
        <f t="shared" si="198"/>
        <v>0</v>
      </c>
      <c r="I669" s="28">
        <f t="shared" si="198"/>
        <v>37860</v>
      </c>
      <c r="J669" s="28">
        <f t="shared" si="198"/>
        <v>37860</v>
      </c>
      <c r="K669" s="28">
        <f t="shared" si="198"/>
        <v>37860</v>
      </c>
      <c r="L669" s="28">
        <f t="shared" si="198"/>
        <v>37860</v>
      </c>
      <c r="M669" s="235"/>
      <c r="N669" s="78"/>
      <c r="O669" s="53"/>
    </row>
    <row r="670" spans="1:15" ht="31.5" hidden="1" x14ac:dyDescent="0.25">
      <c r="A670" s="62"/>
      <c r="B670" s="205"/>
      <c r="C670" s="1"/>
      <c r="D670" s="1"/>
      <c r="E670" s="1"/>
      <c r="F670" s="1"/>
      <c r="G670" s="81"/>
      <c r="H670" s="81"/>
      <c r="I670" s="81">
        <v>37860</v>
      </c>
      <c r="J670" s="1">
        <v>37860</v>
      </c>
      <c r="K670" s="1">
        <v>37860</v>
      </c>
      <c r="L670" s="1">
        <v>37860</v>
      </c>
      <c r="M670" s="71" t="s">
        <v>732</v>
      </c>
      <c r="N670" s="71"/>
      <c r="O670" s="53"/>
    </row>
    <row r="671" spans="1:15" ht="63" hidden="1" x14ac:dyDescent="0.25">
      <c r="A671" s="62"/>
      <c r="B671" s="205"/>
      <c r="C671" s="1">
        <v>-183000</v>
      </c>
      <c r="D671" s="1"/>
      <c r="E671" s="1"/>
      <c r="F671" s="1"/>
      <c r="G671" s="81"/>
      <c r="H671" s="81"/>
      <c r="I671" s="81"/>
      <c r="J671" s="1"/>
      <c r="K671" s="1"/>
      <c r="L671" s="1"/>
      <c r="M671" s="72" t="s">
        <v>733</v>
      </c>
      <c r="N671" s="72"/>
      <c r="O671" s="53"/>
    </row>
    <row r="672" spans="1:15" ht="15.75" hidden="1" x14ac:dyDescent="0.25">
      <c r="A672" s="62"/>
      <c r="B672" s="205"/>
      <c r="C672" s="1">
        <v>183000</v>
      </c>
      <c r="D672" s="1"/>
      <c r="E672" s="1"/>
      <c r="F672" s="1"/>
      <c r="G672" s="81"/>
      <c r="H672" s="81"/>
      <c r="I672" s="81"/>
      <c r="J672" s="1"/>
      <c r="K672" s="1"/>
      <c r="L672" s="1"/>
      <c r="M672" s="72"/>
      <c r="N672" s="72"/>
      <c r="O672" s="53"/>
    </row>
    <row r="673" spans="1:15" ht="45" hidden="1" x14ac:dyDescent="0.25">
      <c r="A673" s="62"/>
      <c r="B673" s="205" t="s">
        <v>106</v>
      </c>
      <c r="C673" s="1">
        <f>SUM(C674:C676)</f>
        <v>0</v>
      </c>
      <c r="D673" s="1">
        <f t="shared" ref="D673:L673" si="199">SUM(D674:D676)</f>
        <v>0</v>
      </c>
      <c r="E673" s="1">
        <f t="shared" si="199"/>
        <v>0</v>
      </c>
      <c r="F673" s="1">
        <f>SUM(F674:F676)</f>
        <v>5000</v>
      </c>
      <c r="G673" s="81">
        <f t="shared" si="199"/>
        <v>0</v>
      </c>
      <c r="H673" s="81">
        <f t="shared" si="199"/>
        <v>5000</v>
      </c>
      <c r="I673" s="81">
        <f t="shared" si="199"/>
        <v>0</v>
      </c>
      <c r="J673" s="1">
        <f t="shared" si="199"/>
        <v>0</v>
      </c>
      <c r="K673" s="1">
        <f t="shared" si="199"/>
        <v>0</v>
      </c>
      <c r="L673" s="1">
        <f t="shared" si="199"/>
        <v>0</v>
      </c>
      <c r="M673" s="72"/>
      <c r="N673" s="72"/>
      <c r="O673" s="53"/>
    </row>
    <row r="674" spans="1:15" ht="47.25" hidden="1" x14ac:dyDescent="0.25">
      <c r="A674" s="62"/>
      <c r="B674" s="205"/>
      <c r="C674" s="1"/>
      <c r="D674" s="1"/>
      <c r="E674" s="1"/>
      <c r="F674" s="1">
        <v>5000</v>
      </c>
      <c r="G674" s="81"/>
      <c r="H674" s="81">
        <v>5000</v>
      </c>
      <c r="I674" s="81"/>
      <c r="J674" s="1"/>
      <c r="K674" s="1"/>
      <c r="L674" s="1"/>
      <c r="M674" s="72" t="s">
        <v>734</v>
      </c>
      <c r="N674" s="72" t="s">
        <v>644</v>
      </c>
      <c r="O674" s="53"/>
    </row>
    <row r="675" spans="1:15" ht="15.75" hidden="1" x14ac:dyDescent="0.25">
      <c r="A675" s="62"/>
      <c r="B675" s="205"/>
      <c r="C675" s="1"/>
      <c r="D675" s="1"/>
      <c r="E675" s="1"/>
      <c r="F675" s="1"/>
      <c r="G675" s="81"/>
      <c r="H675" s="81"/>
      <c r="I675" s="81"/>
      <c r="J675" s="1"/>
      <c r="K675" s="1"/>
      <c r="L675" s="1"/>
      <c r="M675" s="72"/>
      <c r="N675" s="72"/>
      <c r="O675" s="53"/>
    </row>
    <row r="676" spans="1:15" ht="15.75" hidden="1" x14ac:dyDescent="0.25">
      <c r="A676" s="62"/>
      <c r="B676" s="205"/>
      <c r="C676" s="1"/>
      <c r="D676" s="1"/>
      <c r="E676" s="1"/>
      <c r="F676" s="1"/>
      <c r="G676" s="81"/>
      <c r="H676" s="81"/>
      <c r="I676" s="81"/>
      <c r="J676" s="1"/>
      <c r="K676" s="1"/>
      <c r="L676" s="1"/>
      <c r="M676" s="72"/>
      <c r="N676" s="72"/>
      <c r="O676" s="53"/>
    </row>
    <row r="677" spans="1:15" ht="15.75" hidden="1" x14ac:dyDescent="0.25">
      <c r="A677" s="62"/>
      <c r="B677" s="205"/>
      <c r="C677" s="1"/>
      <c r="D677" s="1"/>
      <c r="E677" s="1"/>
      <c r="F677" s="1"/>
      <c r="G677" s="81"/>
      <c r="H677" s="81"/>
      <c r="I677" s="81"/>
      <c r="J677" s="1"/>
      <c r="K677" s="1"/>
      <c r="L677" s="1"/>
      <c r="M677" s="72"/>
      <c r="N677" s="72"/>
      <c r="O677" s="53"/>
    </row>
    <row r="678" spans="1:15" ht="45" hidden="1" x14ac:dyDescent="0.25">
      <c r="A678" s="62"/>
      <c r="B678" s="205" t="s">
        <v>214</v>
      </c>
      <c r="C678" s="1">
        <f>SUM(C679:C682)</f>
        <v>0</v>
      </c>
      <c r="D678" s="1">
        <f t="shared" ref="D678:L678" si="200">SUM(D679:D682)</f>
        <v>0</v>
      </c>
      <c r="E678" s="1">
        <f t="shared" si="200"/>
        <v>0</v>
      </c>
      <c r="F678" s="1">
        <f t="shared" si="200"/>
        <v>0</v>
      </c>
      <c r="G678" s="1">
        <f t="shared" si="200"/>
        <v>0</v>
      </c>
      <c r="H678" s="1">
        <f t="shared" si="200"/>
        <v>0</v>
      </c>
      <c r="I678" s="1">
        <f t="shared" si="200"/>
        <v>43500</v>
      </c>
      <c r="J678" s="1">
        <f t="shared" si="200"/>
        <v>43500</v>
      </c>
      <c r="K678" s="1">
        <f t="shared" si="200"/>
        <v>43500</v>
      </c>
      <c r="L678" s="1">
        <f t="shared" si="200"/>
        <v>43500</v>
      </c>
      <c r="M678" s="235"/>
      <c r="N678" s="76"/>
      <c r="O678" s="53"/>
    </row>
    <row r="679" spans="1:15" ht="31.5" hidden="1" x14ac:dyDescent="0.25">
      <c r="A679" s="62"/>
      <c r="B679" s="205"/>
      <c r="C679" s="1"/>
      <c r="D679" s="1"/>
      <c r="E679" s="1"/>
      <c r="F679" s="1"/>
      <c r="G679" s="81"/>
      <c r="H679" s="81"/>
      <c r="I679" s="81">
        <v>43500</v>
      </c>
      <c r="J679" s="1">
        <v>43500</v>
      </c>
      <c r="K679" s="1">
        <v>43500</v>
      </c>
      <c r="L679" s="1">
        <v>43500</v>
      </c>
      <c r="M679" s="235" t="s">
        <v>735</v>
      </c>
      <c r="N679" s="56" t="s">
        <v>644</v>
      </c>
      <c r="O679" s="53"/>
    </row>
    <row r="680" spans="1:15" ht="15.75" hidden="1" x14ac:dyDescent="0.25">
      <c r="A680" s="62"/>
      <c r="B680" s="148"/>
      <c r="C680" s="1"/>
      <c r="D680" s="1"/>
      <c r="E680" s="1"/>
      <c r="F680" s="1"/>
      <c r="G680" s="81"/>
      <c r="H680" s="81"/>
      <c r="I680" s="81"/>
      <c r="J680" s="1"/>
      <c r="K680" s="1"/>
      <c r="L680" s="1"/>
      <c r="M680" s="235"/>
      <c r="N680" s="76"/>
      <c r="O680" s="53"/>
    </row>
    <row r="681" spans="1:15" ht="47.25" hidden="1" x14ac:dyDescent="0.25">
      <c r="A681" s="62"/>
      <c r="B681" s="148"/>
      <c r="C681" s="1">
        <v>128312</v>
      </c>
      <c r="D681" s="1"/>
      <c r="E681" s="1"/>
      <c r="F681" s="1"/>
      <c r="G681" s="81"/>
      <c r="H681" s="81"/>
      <c r="I681" s="81"/>
      <c r="J681" s="1"/>
      <c r="K681" s="1"/>
      <c r="L681" s="1"/>
      <c r="M681" s="235" t="s">
        <v>736</v>
      </c>
      <c r="N681" s="78"/>
      <c r="O681" s="53"/>
    </row>
    <row r="682" spans="1:15" ht="15.75" hidden="1" x14ac:dyDescent="0.25">
      <c r="A682" s="62"/>
      <c r="B682" s="148"/>
      <c r="C682" s="1">
        <v>-128312</v>
      </c>
      <c r="D682" s="1"/>
      <c r="E682" s="1"/>
      <c r="F682" s="1"/>
      <c r="G682" s="81"/>
      <c r="H682" s="81"/>
      <c r="I682" s="81"/>
      <c r="J682" s="1"/>
      <c r="K682" s="1"/>
      <c r="L682" s="1"/>
      <c r="M682" s="235"/>
      <c r="N682" s="78"/>
      <c r="O682" s="53"/>
    </row>
    <row r="683" spans="1:15" ht="15.75" hidden="1" x14ac:dyDescent="0.25">
      <c r="A683" s="62"/>
      <c r="B683" s="148"/>
      <c r="C683" s="1"/>
      <c r="D683" s="1"/>
      <c r="E683" s="1"/>
      <c r="F683" s="1"/>
      <c r="G683" s="81"/>
      <c r="H683" s="81"/>
      <c r="I683" s="81"/>
      <c r="J683" s="1"/>
      <c r="K683" s="1"/>
      <c r="L683" s="1"/>
      <c r="M683" s="235"/>
      <c r="N683" s="78"/>
      <c r="O683" s="53"/>
    </row>
    <row r="684" spans="1:15" ht="15.75" hidden="1" x14ac:dyDescent="0.25">
      <c r="A684" s="62"/>
      <c r="B684" s="148"/>
      <c r="C684" s="1"/>
      <c r="D684" s="1"/>
      <c r="E684" s="1"/>
      <c r="F684" s="1"/>
      <c r="G684" s="81"/>
      <c r="H684" s="81"/>
      <c r="I684" s="81"/>
      <c r="J684" s="1"/>
      <c r="K684" s="1"/>
      <c r="L684" s="1"/>
      <c r="M684" s="235"/>
      <c r="N684" s="78"/>
      <c r="O684" s="53"/>
    </row>
    <row r="685" spans="1:15" ht="15.75" hidden="1" x14ac:dyDescent="0.25">
      <c r="A685" s="62"/>
      <c r="B685" s="148"/>
      <c r="C685" s="1"/>
      <c r="D685" s="1"/>
      <c r="E685" s="1"/>
      <c r="F685" s="1"/>
      <c r="G685" s="81"/>
      <c r="H685" s="81"/>
      <c r="I685" s="81"/>
      <c r="J685" s="1"/>
      <c r="K685" s="1"/>
      <c r="L685" s="1"/>
      <c r="M685" s="235"/>
      <c r="N685" s="78"/>
      <c r="O685" s="53"/>
    </row>
    <row r="686" spans="1:15" ht="45" hidden="1" x14ac:dyDescent="0.25">
      <c r="A686" s="62"/>
      <c r="B686" s="205" t="s">
        <v>106</v>
      </c>
      <c r="C686" s="28">
        <f>SUM(C687:C688)</f>
        <v>0</v>
      </c>
      <c r="D686" s="28">
        <f t="shared" ref="D686:L686" si="201">SUM(D687:D688)</f>
        <v>0</v>
      </c>
      <c r="E686" s="28">
        <f t="shared" si="201"/>
        <v>0</v>
      </c>
      <c r="F686" s="28">
        <f t="shared" si="201"/>
        <v>0</v>
      </c>
      <c r="G686" s="97">
        <f t="shared" si="201"/>
        <v>0</v>
      </c>
      <c r="H686" s="97">
        <f>SUM(H687:H688)</f>
        <v>0</v>
      </c>
      <c r="I686" s="97">
        <f t="shared" si="201"/>
        <v>0</v>
      </c>
      <c r="J686" s="28">
        <f t="shared" si="201"/>
        <v>0</v>
      </c>
      <c r="K686" s="28">
        <f t="shared" si="201"/>
        <v>0</v>
      </c>
      <c r="L686" s="28">
        <f t="shared" si="201"/>
        <v>0</v>
      </c>
      <c r="M686" s="235"/>
      <c r="N686" s="78"/>
      <c r="O686" s="53"/>
    </row>
    <row r="687" spans="1:15" ht="15.75" hidden="1" x14ac:dyDescent="0.25">
      <c r="A687" s="62"/>
      <c r="B687" s="147"/>
      <c r="C687" s="1"/>
      <c r="D687" s="1"/>
      <c r="E687" s="1"/>
      <c r="F687" s="1"/>
      <c r="G687" s="81"/>
      <c r="H687" s="81"/>
      <c r="I687" s="81"/>
      <c r="J687" s="1"/>
      <c r="K687" s="1"/>
      <c r="L687" s="1"/>
      <c r="M687" s="71"/>
      <c r="N687" s="76"/>
      <c r="O687" s="53"/>
    </row>
    <row r="688" spans="1:15" ht="15.75" hidden="1" x14ac:dyDescent="0.25">
      <c r="A688" s="62"/>
      <c r="B688" s="147"/>
      <c r="C688" s="1"/>
      <c r="D688" s="1"/>
      <c r="E688" s="1"/>
      <c r="F688" s="1"/>
      <c r="G688" s="81"/>
      <c r="H688" s="81"/>
      <c r="I688" s="81"/>
      <c r="J688" s="1"/>
      <c r="K688" s="1"/>
      <c r="L688" s="1"/>
      <c r="M688" s="235"/>
      <c r="N688" s="76"/>
      <c r="O688" s="53"/>
    </row>
    <row r="689" spans="1:15" ht="45" hidden="1" x14ac:dyDescent="0.25">
      <c r="A689" s="62"/>
      <c r="B689" s="205" t="s">
        <v>214</v>
      </c>
      <c r="C689" s="28">
        <f t="shared" ref="C689:H689" si="202">SUM(C690:C692)</f>
        <v>0</v>
      </c>
      <c r="D689" s="28">
        <f t="shared" si="202"/>
        <v>0</v>
      </c>
      <c r="E689" s="28">
        <f t="shared" si="202"/>
        <v>0</v>
      </c>
      <c r="F689" s="28">
        <f t="shared" si="202"/>
        <v>0</v>
      </c>
      <c r="G689" s="97">
        <f t="shared" si="202"/>
        <v>0</v>
      </c>
      <c r="H689" s="97">
        <f t="shared" si="202"/>
        <v>0</v>
      </c>
      <c r="I689" s="97">
        <f>SUM(I690:I692)</f>
        <v>0</v>
      </c>
      <c r="J689" s="28">
        <f t="shared" ref="J689:L689" si="203">SUM(J690:J692)</f>
        <v>0</v>
      </c>
      <c r="K689" s="28">
        <f t="shared" si="203"/>
        <v>0</v>
      </c>
      <c r="L689" s="28">
        <f t="shared" si="203"/>
        <v>0</v>
      </c>
      <c r="M689" s="235"/>
      <c r="N689" s="78"/>
      <c r="O689" s="53"/>
    </row>
    <row r="690" spans="1:15" ht="15.75" hidden="1" x14ac:dyDescent="0.25">
      <c r="A690" s="62"/>
      <c r="B690" s="205"/>
      <c r="C690" s="28"/>
      <c r="D690" s="28"/>
      <c r="E690" s="28"/>
      <c r="F690" s="28"/>
      <c r="G690" s="97"/>
      <c r="H690" s="97"/>
      <c r="I690" s="81"/>
      <c r="J690" s="1"/>
      <c r="K690" s="1"/>
      <c r="L690" s="1"/>
      <c r="M690" s="235"/>
      <c r="N690" s="235"/>
      <c r="O690" s="53"/>
    </row>
    <row r="691" spans="1:15" ht="15.75" hidden="1" x14ac:dyDescent="0.25">
      <c r="A691" s="62"/>
      <c r="B691" s="205"/>
      <c r="C691" s="28"/>
      <c r="D691" s="28"/>
      <c r="E691" s="28"/>
      <c r="F691" s="28"/>
      <c r="G691" s="97"/>
      <c r="H691" s="97"/>
      <c r="I691" s="81"/>
      <c r="J691" s="1"/>
      <c r="K691" s="1"/>
      <c r="L691" s="1"/>
      <c r="M691" s="72"/>
      <c r="N691" s="72"/>
      <c r="O691" s="53"/>
    </row>
    <row r="692" spans="1:15" ht="15.75" hidden="1" x14ac:dyDescent="0.25">
      <c r="A692" s="62"/>
      <c r="B692" s="205"/>
      <c r="C692" s="1"/>
      <c r="D692" s="1"/>
      <c r="E692" s="1"/>
      <c r="F692" s="1"/>
      <c r="G692" s="81"/>
      <c r="H692" s="81"/>
      <c r="I692" s="81"/>
      <c r="J692" s="1"/>
      <c r="K692" s="1"/>
      <c r="L692" s="1"/>
      <c r="M692" s="235"/>
      <c r="N692" s="71"/>
      <c r="O692" s="53"/>
    </row>
    <row r="693" spans="1:15" ht="45" hidden="1" x14ac:dyDescent="0.25">
      <c r="A693" s="62"/>
      <c r="B693" s="205" t="s">
        <v>124</v>
      </c>
      <c r="C693" s="28">
        <f>SUM(C694:C696)</f>
        <v>0</v>
      </c>
      <c r="D693" s="28">
        <f t="shared" ref="D693:L693" si="204">SUM(D694:D696)</f>
        <v>0</v>
      </c>
      <c r="E693" s="28">
        <f t="shared" si="204"/>
        <v>0</v>
      </c>
      <c r="F693" s="28">
        <f t="shared" si="204"/>
        <v>52000</v>
      </c>
      <c r="G693" s="97">
        <f t="shared" si="204"/>
        <v>0</v>
      </c>
      <c r="H693" s="97">
        <f t="shared" si="204"/>
        <v>52000</v>
      </c>
      <c r="I693" s="97">
        <f>SUM(I694:I696)</f>
        <v>0</v>
      </c>
      <c r="J693" s="28">
        <f t="shared" si="204"/>
        <v>0</v>
      </c>
      <c r="K693" s="28">
        <f t="shared" si="204"/>
        <v>0</v>
      </c>
      <c r="L693" s="28">
        <f t="shared" si="204"/>
        <v>0</v>
      </c>
      <c r="M693" s="235"/>
      <c r="N693" s="56"/>
      <c r="O693" s="53"/>
    </row>
    <row r="694" spans="1:15" ht="47.25" hidden="1" x14ac:dyDescent="0.25">
      <c r="A694" s="62"/>
      <c r="B694" s="148"/>
      <c r="C694" s="28"/>
      <c r="D694" s="28"/>
      <c r="E694" s="28"/>
      <c r="F694" s="28">
        <v>52000</v>
      </c>
      <c r="G694" s="97"/>
      <c r="H694" s="97">
        <v>52000</v>
      </c>
      <c r="I694" s="97"/>
      <c r="J694" s="28"/>
      <c r="K694" s="28"/>
      <c r="L694" s="28"/>
      <c r="M694" s="235" t="s">
        <v>737</v>
      </c>
      <c r="N694" s="56" t="s">
        <v>737</v>
      </c>
      <c r="O694" s="53"/>
    </row>
    <row r="695" spans="1:15" ht="15.75" hidden="1" x14ac:dyDescent="0.25">
      <c r="A695" s="62"/>
      <c r="B695" s="148"/>
      <c r="C695" s="28"/>
      <c r="D695" s="28"/>
      <c r="E695" s="28"/>
      <c r="F695" s="28"/>
      <c r="G695" s="97"/>
      <c r="H695" s="97"/>
      <c r="I695" s="97"/>
      <c r="J695" s="1"/>
      <c r="K695" s="28"/>
      <c r="L695" s="28"/>
      <c r="M695" s="78"/>
      <c r="N695" s="78"/>
      <c r="O695" s="53"/>
    </row>
    <row r="696" spans="1:15" ht="15.75" hidden="1" x14ac:dyDescent="0.25">
      <c r="A696" s="62"/>
      <c r="B696" s="148"/>
      <c r="C696" s="1"/>
      <c r="D696" s="1"/>
      <c r="E696" s="1"/>
      <c r="F696" s="1"/>
      <c r="G696" s="81"/>
      <c r="H696" s="81"/>
      <c r="I696" s="81"/>
      <c r="J696" s="1"/>
      <c r="K696" s="1"/>
      <c r="L696" s="1"/>
      <c r="M696" s="71"/>
      <c r="N696" s="71"/>
      <c r="O696" s="53"/>
    </row>
    <row r="697" spans="1:15" ht="30" hidden="1" x14ac:dyDescent="0.25">
      <c r="A697" s="62"/>
      <c r="B697" s="205" t="s">
        <v>67</v>
      </c>
      <c r="C697" s="28">
        <f>SUM(C698:C704)</f>
        <v>0</v>
      </c>
      <c r="D697" s="28">
        <f t="shared" ref="D697:L697" si="205">SUM(D698:D704)</f>
        <v>0</v>
      </c>
      <c r="E697" s="28">
        <f>SUM(E698:E704)</f>
        <v>1740143</v>
      </c>
      <c r="F697" s="28">
        <f t="shared" si="205"/>
        <v>92470</v>
      </c>
      <c r="G697" s="97">
        <f t="shared" si="205"/>
        <v>1740143</v>
      </c>
      <c r="H697" s="97">
        <f t="shared" si="205"/>
        <v>92470</v>
      </c>
      <c r="I697" s="97">
        <f t="shared" si="205"/>
        <v>0</v>
      </c>
      <c r="J697" s="28">
        <f t="shared" si="205"/>
        <v>0</v>
      </c>
      <c r="K697" s="28">
        <f t="shared" si="205"/>
        <v>0</v>
      </c>
      <c r="L697" s="28">
        <f t="shared" si="205"/>
        <v>0</v>
      </c>
      <c r="M697" s="235"/>
      <c r="N697" s="56"/>
      <c r="O697" s="53"/>
    </row>
    <row r="698" spans="1:15" ht="31.5" hidden="1" x14ac:dyDescent="0.25">
      <c r="A698" s="62"/>
      <c r="B698" s="149"/>
      <c r="C698" s="81"/>
      <c r="D698" s="81"/>
      <c r="E698" s="81">
        <v>237055</v>
      </c>
      <c r="F698" s="81"/>
      <c r="G698" s="81">
        <v>237055</v>
      </c>
      <c r="H698" s="81"/>
      <c r="I698" s="81"/>
      <c r="J698" s="81"/>
      <c r="K698" s="81"/>
      <c r="L698" s="81"/>
      <c r="M698" s="71" t="s">
        <v>738</v>
      </c>
      <c r="N698" s="71" t="s">
        <v>644</v>
      </c>
      <c r="O698" s="53"/>
    </row>
    <row r="699" spans="1:15" ht="47.25" hidden="1" x14ac:dyDescent="0.25">
      <c r="A699" s="62"/>
      <c r="B699" s="149"/>
      <c r="C699" s="81"/>
      <c r="D699" s="81"/>
      <c r="E699" s="81">
        <v>308743</v>
      </c>
      <c r="F699" s="81"/>
      <c r="G699" s="81">
        <v>308743</v>
      </c>
      <c r="H699" s="81"/>
      <c r="I699" s="81"/>
      <c r="J699" s="81"/>
      <c r="K699" s="81"/>
      <c r="L699" s="81"/>
      <c r="M699" s="244" t="s">
        <v>706</v>
      </c>
      <c r="N699" s="244" t="s">
        <v>644</v>
      </c>
      <c r="O699" s="53"/>
    </row>
    <row r="700" spans="1:15" ht="31.5" hidden="1" x14ac:dyDescent="0.25">
      <c r="A700" s="62"/>
      <c r="B700" s="149"/>
      <c r="C700" s="81"/>
      <c r="D700" s="81"/>
      <c r="E700" s="81">
        <v>610474</v>
      </c>
      <c r="F700" s="81"/>
      <c r="G700" s="81">
        <v>610474</v>
      </c>
      <c r="H700" s="81"/>
      <c r="I700" s="81"/>
      <c r="J700" s="81"/>
      <c r="K700" s="81"/>
      <c r="L700" s="81"/>
      <c r="M700" s="244" t="s">
        <v>739</v>
      </c>
      <c r="N700" s="244" t="s">
        <v>644</v>
      </c>
      <c r="O700" s="53"/>
    </row>
    <row r="701" spans="1:15" ht="47.25" hidden="1" x14ac:dyDescent="0.25">
      <c r="A701" s="62"/>
      <c r="B701" s="149"/>
      <c r="C701" s="81"/>
      <c r="D701" s="81"/>
      <c r="E701" s="81">
        <v>579709</v>
      </c>
      <c r="F701" s="81"/>
      <c r="G701" s="81">
        <v>579709</v>
      </c>
      <c r="H701" s="81"/>
      <c r="I701" s="81"/>
      <c r="J701" s="81"/>
      <c r="K701" s="81"/>
      <c r="L701" s="81"/>
      <c r="M701" s="244" t="s">
        <v>740</v>
      </c>
      <c r="N701" s="80" t="s">
        <v>644</v>
      </c>
      <c r="O701" s="53"/>
    </row>
    <row r="702" spans="1:15" ht="47.25" hidden="1" x14ac:dyDescent="0.25">
      <c r="A702" s="62"/>
      <c r="B702" s="149"/>
      <c r="C702" s="81"/>
      <c r="D702" s="81"/>
      <c r="E702" s="81"/>
      <c r="F702" s="81">
        <v>92470</v>
      </c>
      <c r="G702" s="81"/>
      <c r="H702" s="81">
        <v>92470</v>
      </c>
      <c r="I702" s="81"/>
      <c r="J702" s="81"/>
      <c r="K702" s="81"/>
      <c r="L702" s="81"/>
      <c r="M702" s="244" t="s">
        <v>741</v>
      </c>
      <c r="N702" s="244" t="s">
        <v>644</v>
      </c>
      <c r="O702" s="53"/>
    </row>
    <row r="703" spans="1:15" ht="47.25" hidden="1" x14ac:dyDescent="0.25">
      <c r="A703" s="62"/>
      <c r="B703" s="149"/>
      <c r="C703" s="81"/>
      <c r="D703" s="81"/>
      <c r="E703" s="81">
        <v>4162</v>
      </c>
      <c r="F703" s="81"/>
      <c r="G703" s="81">
        <v>4162</v>
      </c>
      <c r="H703" s="81"/>
      <c r="I703" s="81"/>
      <c r="J703" s="81"/>
      <c r="K703" s="81"/>
      <c r="L703" s="81"/>
      <c r="M703" s="244" t="s">
        <v>742</v>
      </c>
      <c r="N703" s="80" t="s">
        <v>644</v>
      </c>
      <c r="O703" s="53"/>
    </row>
    <row r="704" spans="1:15" ht="15.75" hidden="1" x14ac:dyDescent="0.25">
      <c r="A704" s="62"/>
      <c r="B704" s="149"/>
      <c r="C704" s="81"/>
      <c r="D704" s="81"/>
      <c r="E704" s="81"/>
      <c r="F704" s="81"/>
      <c r="G704" s="81"/>
      <c r="H704" s="81"/>
      <c r="I704" s="81"/>
      <c r="J704" s="81"/>
      <c r="K704" s="81"/>
      <c r="L704" s="81"/>
      <c r="M704" s="244"/>
      <c r="N704" s="244"/>
      <c r="O704" s="53"/>
    </row>
    <row r="705" spans="1:15" ht="45" hidden="1" x14ac:dyDescent="0.25">
      <c r="A705" s="62"/>
      <c r="B705" s="205" t="s">
        <v>28</v>
      </c>
      <c r="C705" s="28">
        <f>SUM(C706:C710)</f>
        <v>0</v>
      </c>
      <c r="D705" s="28">
        <f t="shared" ref="D705:L705" si="206">SUM(D706:D710)</f>
        <v>0</v>
      </c>
      <c r="E705" s="28">
        <f t="shared" si="206"/>
        <v>0</v>
      </c>
      <c r="F705" s="28">
        <f t="shared" si="206"/>
        <v>0</v>
      </c>
      <c r="G705" s="97">
        <f t="shared" si="206"/>
        <v>0</v>
      </c>
      <c r="H705" s="97">
        <f t="shared" si="206"/>
        <v>0</v>
      </c>
      <c r="I705" s="97">
        <f t="shared" si="206"/>
        <v>873283</v>
      </c>
      <c r="J705" s="28">
        <f t="shared" si="206"/>
        <v>0</v>
      </c>
      <c r="K705" s="28">
        <f t="shared" si="206"/>
        <v>873283</v>
      </c>
      <c r="L705" s="28">
        <f t="shared" si="206"/>
        <v>0</v>
      </c>
      <c r="M705" s="235"/>
      <c r="N705" s="56"/>
      <c r="O705" s="53"/>
    </row>
    <row r="706" spans="1:15" ht="78.75" hidden="1" x14ac:dyDescent="0.25">
      <c r="A706" s="62"/>
      <c r="B706" s="205"/>
      <c r="C706" s="28"/>
      <c r="D706" s="28"/>
      <c r="E706" s="28"/>
      <c r="F706" s="28"/>
      <c r="G706" s="97"/>
      <c r="H706" s="97"/>
      <c r="I706" s="97">
        <v>830000</v>
      </c>
      <c r="J706" s="28"/>
      <c r="K706" s="28">
        <v>830000</v>
      </c>
      <c r="L706" s="28"/>
      <c r="M706" s="129" t="s">
        <v>743</v>
      </c>
      <c r="N706" s="56" t="s">
        <v>644</v>
      </c>
      <c r="O706" s="53"/>
    </row>
    <row r="707" spans="1:15" ht="63" hidden="1" x14ac:dyDescent="0.25">
      <c r="A707" s="62"/>
      <c r="B707" s="205"/>
      <c r="C707" s="28"/>
      <c r="D707" s="28"/>
      <c r="E707" s="28"/>
      <c r="F707" s="28"/>
      <c r="G707" s="97"/>
      <c r="H707" s="97"/>
      <c r="I707" s="97">
        <v>6198</v>
      </c>
      <c r="J707" s="28"/>
      <c r="K707" s="28">
        <v>6198</v>
      </c>
      <c r="L707" s="28"/>
      <c r="M707" s="130" t="s">
        <v>744</v>
      </c>
      <c r="N707" s="130" t="s">
        <v>644</v>
      </c>
      <c r="O707" s="53"/>
    </row>
    <row r="708" spans="1:15" ht="47.25" hidden="1" x14ac:dyDescent="0.25">
      <c r="A708" s="62"/>
      <c r="B708" s="205"/>
      <c r="C708" s="28"/>
      <c r="D708" s="28"/>
      <c r="E708" s="1"/>
      <c r="F708" s="1"/>
      <c r="G708" s="97"/>
      <c r="H708" s="97"/>
      <c r="I708" s="97">
        <v>32594</v>
      </c>
      <c r="J708" s="28"/>
      <c r="K708" s="28">
        <v>32594</v>
      </c>
      <c r="L708" s="28"/>
      <c r="M708" s="56" t="s">
        <v>745</v>
      </c>
      <c r="N708" s="56"/>
      <c r="O708" s="53"/>
    </row>
    <row r="709" spans="1:15" ht="47.25" hidden="1" x14ac:dyDescent="0.25">
      <c r="A709" s="62"/>
      <c r="B709" s="148"/>
      <c r="C709" s="28"/>
      <c r="D709" s="28"/>
      <c r="E709" s="1"/>
      <c r="F709" s="1"/>
      <c r="G709" s="97"/>
      <c r="H709" s="97"/>
      <c r="I709" s="97">
        <v>4491</v>
      </c>
      <c r="J709" s="28"/>
      <c r="K709" s="28">
        <v>4491</v>
      </c>
      <c r="L709" s="28"/>
      <c r="M709" s="56" t="s">
        <v>746</v>
      </c>
      <c r="N709" s="56"/>
      <c r="O709" s="53"/>
    </row>
    <row r="710" spans="1:15" ht="15.75" hidden="1" x14ac:dyDescent="0.25">
      <c r="A710" s="62"/>
      <c r="B710" s="148"/>
      <c r="C710" s="1"/>
      <c r="D710" s="1"/>
      <c r="E710" s="1"/>
      <c r="F710" s="1"/>
      <c r="G710" s="81"/>
      <c r="H710" s="81"/>
      <c r="I710" s="81"/>
      <c r="J710" s="1"/>
      <c r="K710" s="1"/>
      <c r="L710" s="1"/>
      <c r="M710" s="71"/>
      <c r="N710" s="71"/>
      <c r="O710" s="53"/>
    </row>
    <row r="711" spans="1:15" ht="15.75" hidden="1" x14ac:dyDescent="0.25">
      <c r="A711" s="62"/>
      <c r="B711" s="148"/>
      <c r="C711" s="1"/>
      <c r="D711" s="1"/>
      <c r="E711" s="1"/>
      <c r="F711" s="1"/>
      <c r="G711" s="81"/>
      <c r="H711" s="81"/>
      <c r="I711" s="81"/>
      <c r="J711" s="1"/>
      <c r="K711" s="1"/>
      <c r="L711" s="1"/>
      <c r="M711" s="71"/>
      <c r="N711" s="71"/>
      <c r="O711" s="53"/>
    </row>
    <row r="712" spans="1:15" ht="15.75" hidden="1" x14ac:dyDescent="0.25">
      <c r="A712" s="62"/>
      <c r="B712" s="148"/>
      <c r="C712" s="1"/>
      <c r="D712" s="1"/>
      <c r="E712" s="1"/>
      <c r="F712" s="1"/>
      <c r="G712" s="81"/>
      <c r="H712" s="81"/>
      <c r="I712" s="81"/>
      <c r="J712" s="1"/>
      <c r="K712" s="1"/>
      <c r="L712" s="1"/>
      <c r="M712" s="71"/>
      <c r="N712" s="71"/>
      <c r="O712" s="53"/>
    </row>
    <row r="713" spans="1:15" ht="15.75" hidden="1" x14ac:dyDescent="0.25">
      <c r="A713" s="62"/>
      <c r="B713" s="148"/>
      <c r="C713" s="1"/>
      <c r="D713" s="1"/>
      <c r="E713" s="1"/>
      <c r="F713" s="1"/>
      <c r="G713" s="81"/>
      <c r="H713" s="81"/>
      <c r="I713" s="81"/>
      <c r="J713" s="1"/>
      <c r="K713" s="1"/>
      <c r="L713" s="1"/>
      <c r="M713" s="71"/>
      <c r="N713" s="71"/>
      <c r="O713" s="53"/>
    </row>
    <row r="714" spans="1:15" ht="15.75" hidden="1" x14ac:dyDescent="0.25">
      <c r="A714" s="62"/>
      <c r="B714" s="148"/>
      <c r="C714" s="1"/>
      <c r="D714" s="1"/>
      <c r="E714" s="1"/>
      <c r="F714" s="1"/>
      <c r="G714" s="81"/>
      <c r="H714" s="81"/>
      <c r="I714" s="81"/>
      <c r="J714" s="1"/>
      <c r="K714" s="1"/>
      <c r="L714" s="1"/>
      <c r="M714" s="71"/>
      <c r="N714" s="71"/>
      <c r="O714" s="53"/>
    </row>
    <row r="715" spans="1:15" ht="15.75" hidden="1" x14ac:dyDescent="0.25">
      <c r="A715" s="62"/>
      <c r="B715" s="148"/>
      <c r="C715" s="1"/>
      <c r="D715" s="1"/>
      <c r="E715" s="1"/>
      <c r="F715" s="1"/>
      <c r="G715" s="81"/>
      <c r="H715" s="81"/>
      <c r="I715" s="81"/>
      <c r="J715" s="1"/>
      <c r="K715" s="1"/>
      <c r="L715" s="1"/>
      <c r="M715" s="71"/>
      <c r="N715" s="71"/>
      <c r="O715" s="53"/>
    </row>
    <row r="716" spans="1:15" ht="15.75" hidden="1" x14ac:dyDescent="0.25">
      <c r="A716" s="62"/>
      <c r="B716" s="148"/>
      <c r="C716" s="1"/>
      <c r="D716" s="1"/>
      <c r="E716" s="1"/>
      <c r="F716" s="1"/>
      <c r="G716" s="81"/>
      <c r="H716" s="81"/>
      <c r="I716" s="81"/>
      <c r="J716" s="1"/>
      <c r="K716" s="1"/>
      <c r="L716" s="1"/>
      <c r="M716" s="71"/>
      <c r="N716" s="71"/>
      <c r="O716" s="53"/>
    </row>
    <row r="717" spans="1:15" ht="15.75" hidden="1" x14ac:dyDescent="0.25">
      <c r="A717" s="62"/>
      <c r="B717" s="148"/>
      <c r="C717" s="1"/>
      <c r="D717" s="1"/>
      <c r="E717" s="1"/>
      <c r="F717" s="1"/>
      <c r="G717" s="81"/>
      <c r="H717" s="81"/>
      <c r="I717" s="81"/>
      <c r="J717" s="1"/>
      <c r="K717" s="1"/>
      <c r="L717" s="1"/>
      <c r="M717" s="71"/>
      <c r="N717" s="71"/>
      <c r="O717" s="53"/>
    </row>
    <row r="718" spans="1:15" ht="45" hidden="1" x14ac:dyDescent="0.25">
      <c r="A718" s="62"/>
      <c r="B718" s="205" t="s">
        <v>201</v>
      </c>
      <c r="C718" s="28">
        <f>SUM(C719:C724)</f>
        <v>0</v>
      </c>
      <c r="D718" s="28">
        <f t="shared" ref="D718:L718" si="207">SUM(D719:D724)</f>
        <v>0</v>
      </c>
      <c r="E718" s="28">
        <f t="shared" si="207"/>
        <v>0</v>
      </c>
      <c r="F718" s="28">
        <f t="shared" si="207"/>
        <v>8600</v>
      </c>
      <c r="G718" s="28">
        <f t="shared" si="207"/>
        <v>0</v>
      </c>
      <c r="H718" s="28">
        <f t="shared" si="207"/>
        <v>8600</v>
      </c>
      <c r="I718" s="28">
        <f t="shared" si="207"/>
        <v>80000</v>
      </c>
      <c r="J718" s="28">
        <f t="shared" si="207"/>
        <v>80000</v>
      </c>
      <c r="K718" s="28">
        <f t="shared" si="207"/>
        <v>80000</v>
      </c>
      <c r="L718" s="28">
        <f t="shared" si="207"/>
        <v>80000</v>
      </c>
      <c r="M718" s="235"/>
      <c r="N718" s="235"/>
      <c r="O718" s="53"/>
    </row>
    <row r="719" spans="1:15" ht="47.25" hidden="1" x14ac:dyDescent="0.25">
      <c r="A719" s="62"/>
      <c r="B719" s="148"/>
      <c r="C719" s="1"/>
      <c r="D719" s="1"/>
      <c r="E719" s="1"/>
      <c r="F719" s="1"/>
      <c r="G719" s="81"/>
      <c r="H719" s="81"/>
      <c r="I719" s="232">
        <v>80000</v>
      </c>
      <c r="J719" s="82">
        <v>80000</v>
      </c>
      <c r="K719" s="82">
        <v>80000</v>
      </c>
      <c r="L719" s="82">
        <v>80000</v>
      </c>
      <c r="M719" s="71" t="s">
        <v>747</v>
      </c>
      <c r="N719" s="71" t="s">
        <v>320</v>
      </c>
      <c r="O719" s="53"/>
    </row>
    <row r="720" spans="1:15" ht="15.75" hidden="1" x14ac:dyDescent="0.25">
      <c r="A720" s="62"/>
      <c r="B720" s="148"/>
      <c r="C720" s="1"/>
      <c r="D720" s="1"/>
      <c r="E720" s="1"/>
      <c r="F720" s="1"/>
      <c r="G720" s="81"/>
      <c r="H720" s="81"/>
      <c r="I720" s="232"/>
      <c r="J720" s="82"/>
      <c r="K720" s="82"/>
      <c r="L720" s="82"/>
      <c r="M720" s="71"/>
      <c r="N720" s="71"/>
      <c r="O720" s="53"/>
    </row>
    <row r="721" spans="1:15" ht="31.5" hidden="1" x14ac:dyDescent="0.25">
      <c r="A721" s="62"/>
      <c r="B721" s="148"/>
      <c r="C721" s="1"/>
      <c r="D721" s="1"/>
      <c r="E721" s="1"/>
      <c r="F721" s="1">
        <v>8600</v>
      </c>
      <c r="G721" s="81"/>
      <c r="H721" s="81">
        <v>8600</v>
      </c>
      <c r="I721" s="232"/>
      <c r="J721" s="82"/>
      <c r="K721" s="82"/>
      <c r="L721" s="82"/>
      <c r="M721" s="71" t="s">
        <v>748</v>
      </c>
      <c r="N721" s="71" t="s">
        <v>320</v>
      </c>
      <c r="O721" s="53"/>
    </row>
    <row r="722" spans="1:15" ht="15.75" hidden="1" x14ac:dyDescent="0.25">
      <c r="A722" s="62"/>
      <c r="B722" s="148"/>
      <c r="C722" s="1"/>
      <c r="D722" s="1"/>
      <c r="E722" s="1"/>
      <c r="F722" s="1"/>
      <c r="G722" s="81"/>
      <c r="H722" s="81"/>
      <c r="I722" s="232"/>
      <c r="J722" s="82"/>
      <c r="K722" s="82"/>
      <c r="L722" s="82"/>
      <c r="M722" s="71"/>
      <c r="N722" s="71"/>
      <c r="O722" s="53"/>
    </row>
    <row r="723" spans="1:15" ht="15.75" hidden="1" x14ac:dyDescent="0.25">
      <c r="A723" s="62"/>
      <c r="B723" s="148"/>
      <c r="C723" s="1"/>
      <c r="D723" s="1"/>
      <c r="E723" s="1"/>
      <c r="F723" s="1"/>
      <c r="G723" s="81"/>
      <c r="H723" s="81"/>
      <c r="I723" s="232"/>
      <c r="J723" s="82"/>
      <c r="K723" s="82"/>
      <c r="L723" s="82"/>
      <c r="M723" s="71"/>
      <c r="N723" s="71"/>
      <c r="O723" s="53"/>
    </row>
    <row r="724" spans="1:15" ht="15.75" hidden="1" x14ac:dyDescent="0.25">
      <c r="A724" s="62"/>
      <c r="B724" s="148"/>
      <c r="C724" s="1"/>
      <c r="D724" s="1"/>
      <c r="E724" s="1"/>
      <c r="F724" s="1"/>
      <c r="G724" s="81"/>
      <c r="H724" s="81"/>
      <c r="I724" s="232"/>
      <c r="J724" s="82"/>
      <c r="K724" s="82"/>
      <c r="L724" s="82"/>
      <c r="M724" s="71"/>
      <c r="N724" s="71"/>
      <c r="O724" s="53"/>
    </row>
    <row r="725" spans="1:15" ht="30" hidden="1" x14ac:dyDescent="0.25">
      <c r="A725" s="62"/>
      <c r="B725" s="205" t="s">
        <v>198</v>
      </c>
      <c r="C725" s="28">
        <f>SUM(C726:C728)</f>
        <v>0</v>
      </c>
      <c r="D725" s="28">
        <f t="shared" ref="D725:K725" si="208">SUM(D726:D728)</f>
        <v>0</v>
      </c>
      <c r="E725" s="28">
        <f t="shared" si="208"/>
        <v>0</v>
      </c>
      <c r="F725" s="28">
        <f t="shared" si="208"/>
        <v>244000</v>
      </c>
      <c r="G725" s="97">
        <f t="shared" si="208"/>
        <v>0</v>
      </c>
      <c r="H725" s="97">
        <f t="shared" si="208"/>
        <v>244000</v>
      </c>
      <c r="I725" s="97">
        <f>SUM(I726:I728)</f>
        <v>0</v>
      </c>
      <c r="J725" s="28">
        <f t="shared" si="208"/>
        <v>0</v>
      </c>
      <c r="K725" s="28">
        <f t="shared" si="208"/>
        <v>0</v>
      </c>
      <c r="L725" s="28">
        <f>SUM(L726:L728)</f>
        <v>0</v>
      </c>
      <c r="M725" s="235"/>
      <c r="N725" s="235"/>
      <c r="O725" s="53"/>
    </row>
    <row r="726" spans="1:15" ht="63" hidden="1" x14ac:dyDescent="0.25">
      <c r="A726" s="62"/>
      <c r="B726" s="148"/>
      <c r="C726" s="1"/>
      <c r="D726" s="1"/>
      <c r="E726" s="1"/>
      <c r="F726" s="1">
        <v>244000</v>
      </c>
      <c r="G726" s="81"/>
      <c r="H726" s="81">
        <v>244000</v>
      </c>
      <c r="I726" s="81"/>
      <c r="J726" s="1"/>
      <c r="K726" s="1"/>
      <c r="L726" s="1"/>
      <c r="M726" s="71" t="s">
        <v>749</v>
      </c>
      <c r="N726" s="71" t="s">
        <v>320</v>
      </c>
      <c r="O726" s="53"/>
    </row>
    <row r="727" spans="1:15" ht="15.75" hidden="1" x14ac:dyDescent="0.25">
      <c r="A727" s="62"/>
      <c r="B727" s="148"/>
      <c r="C727" s="1"/>
      <c r="D727" s="1"/>
      <c r="E727" s="1"/>
      <c r="F727" s="1"/>
      <c r="G727" s="81"/>
      <c r="H727" s="81"/>
      <c r="I727" s="81"/>
      <c r="J727" s="1"/>
      <c r="K727" s="1"/>
      <c r="L727" s="1"/>
      <c r="M727" s="235"/>
      <c r="N727" s="235"/>
      <c r="O727" s="53"/>
    </row>
    <row r="728" spans="1:15" ht="15.75" hidden="1" x14ac:dyDescent="0.25">
      <c r="A728" s="62"/>
      <c r="B728" s="148"/>
      <c r="C728" s="1"/>
      <c r="D728" s="1"/>
      <c r="E728" s="1"/>
      <c r="F728" s="1"/>
      <c r="G728" s="81"/>
      <c r="H728" s="81"/>
      <c r="I728" s="81"/>
      <c r="J728" s="1"/>
      <c r="K728" s="1"/>
      <c r="L728" s="1"/>
      <c r="M728" s="235"/>
      <c r="N728" s="235"/>
      <c r="O728" s="53"/>
    </row>
    <row r="729" spans="1:15" ht="30" hidden="1" x14ac:dyDescent="0.25">
      <c r="A729" s="62"/>
      <c r="B729" s="205" t="s">
        <v>269</v>
      </c>
      <c r="C729" s="28">
        <f>C730</f>
        <v>0</v>
      </c>
      <c r="D729" s="28">
        <f t="shared" ref="D729:L729" si="209">D730</f>
        <v>0</v>
      </c>
      <c r="E729" s="28">
        <f t="shared" si="209"/>
        <v>0</v>
      </c>
      <c r="F729" s="28">
        <f t="shared" si="209"/>
        <v>0</v>
      </c>
      <c r="G729" s="97">
        <f t="shared" si="209"/>
        <v>0</v>
      </c>
      <c r="H729" s="97">
        <f t="shared" si="209"/>
        <v>0</v>
      </c>
      <c r="I729" s="97">
        <f>I730</f>
        <v>0</v>
      </c>
      <c r="J729" s="28">
        <f t="shared" si="209"/>
        <v>0</v>
      </c>
      <c r="K729" s="28">
        <f t="shared" si="209"/>
        <v>0</v>
      </c>
      <c r="L729" s="28">
        <f t="shared" si="209"/>
        <v>0</v>
      </c>
      <c r="M729" s="235"/>
      <c r="N729" s="76"/>
      <c r="O729" s="53"/>
    </row>
    <row r="730" spans="1:15" ht="15.75" hidden="1" x14ac:dyDescent="0.25">
      <c r="A730" s="62"/>
      <c r="B730" s="148"/>
      <c r="C730" s="1"/>
      <c r="D730" s="1"/>
      <c r="E730" s="1"/>
      <c r="F730" s="1"/>
      <c r="G730" s="81"/>
      <c r="H730" s="81"/>
      <c r="I730" s="81"/>
      <c r="J730" s="1"/>
      <c r="K730" s="1"/>
      <c r="L730" s="1"/>
      <c r="M730" s="71"/>
      <c r="N730" s="71"/>
      <c r="O730" s="53"/>
    </row>
    <row r="731" spans="1:15" ht="60" hidden="1" x14ac:dyDescent="0.25">
      <c r="A731" s="62"/>
      <c r="B731" s="223" t="s">
        <v>120</v>
      </c>
      <c r="C731" s="15">
        <f>SUM(C732:C733)</f>
        <v>0</v>
      </c>
      <c r="D731" s="15">
        <f t="shared" ref="D731:L731" si="210">SUM(D732:D733)</f>
        <v>0</v>
      </c>
      <c r="E731" s="15">
        <f t="shared" si="210"/>
        <v>0</v>
      </c>
      <c r="F731" s="15">
        <f t="shared" si="210"/>
        <v>0</v>
      </c>
      <c r="G731" s="88">
        <f t="shared" si="210"/>
        <v>0</v>
      </c>
      <c r="H731" s="88">
        <f t="shared" si="210"/>
        <v>0</v>
      </c>
      <c r="I731" s="88">
        <f t="shared" si="210"/>
        <v>0</v>
      </c>
      <c r="J731" s="15">
        <f t="shared" si="210"/>
        <v>0</v>
      </c>
      <c r="K731" s="15">
        <f t="shared" si="210"/>
        <v>0</v>
      </c>
      <c r="L731" s="15">
        <f t="shared" si="210"/>
        <v>0</v>
      </c>
      <c r="M731" s="235"/>
      <c r="N731" s="56"/>
      <c r="O731" s="53"/>
    </row>
    <row r="732" spans="1:15" ht="15.75" hidden="1" x14ac:dyDescent="0.25">
      <c r="A732" s="62"/>
      <c r="B732" s="225"/>
      <c r="C732" s="15"/>
      <c r="D732" s="15"/>
      <c r="E732" s="15"/>
      <c r="F732" s="15"/>
      <c r="G732" s="88"/>
      <c r="H732" s="88"/>
      <c r="I732" s="89"/>
      <c r="J732" s="52"/>
      <c r="K732" s="52"/>
      <c r="L732" s="52"/>
      <c r="M732" s="56"/>
      <c r="N732" s="56"/>
      <c r="O732" s="53"/>
    </row>
    <row r="733" spans="1:15" ht="15.75" hidden="1" x14ac:dyDescent="0.25">
      <c r="A733" s="62"/>
      <c r="B733" s="225"/>
      <c r="C733" s="15"/>
      <c r="D733" s="15"/>
      <c r="E733" s="15"/>
      <c r="F733" s="15"/>
      <c r="G733" s="88"/>
      <c r="H733" s="88"/>
      <c r="I733" s="89"/>
      <c r="J733" s="52"/>
      <c r="K733" s="52"/>
      <c r="L733" s="52"/>
      <c r="M733" s="71"/>
      <c r="N733" s="71"/>
      <c r="O733" s="53"/>
    </row>
    <row r="734" spans="1:15" ht="45" hidden="1" x14ac:dyDescent="0.25">
      <c r="A734" s="62"/>
      <c r="B734" s="65" t="s">
        <v>109</v>
      </c>
      <c r="C734" s="36">
        <f>SUM(C735:C737)</f>
        <v>0</v>
      </c>
      <c r="D734" s="36">
        <f t="shared" ref="D734:L734" si="211">SUM(D735:D737)</f>
        <v>0</v>
      </c>
      <c r="E734" s="36">
        <f t="shared" si="211"/>
        <v>0</v>
      </c>
      <c r="F734" s="36">
        <f t="shared" si="211"/>
        <v>100000</v>
      </c>
      <c r="G734" s="36">
        <f t="shared" si="211"/>
        <v>0</v>
      </c>
      <c r="H734" s="36">
        <f t="shared" si="211"/>
        <v>100000</v>
      </c>
      <c r="I734" s="36">
        <f t="shared" si="211"/>
        <v>0</v>
      </c>
      <c r="J734" s="36">
        <f t="shared" si="211"/>
        <v>0</v>
      </c>
      <c r="K734" s="36">
        <f t="shared" si="211"/>
        <v>0</v>
      </c>
      <c r="L734" s="36">
        <f t="shared" si="211"/>
        <v>0</v>
      </c>
      <c r="M734" s="126"/>
      <c r="N734" s="56"/>
      <c r="O734" s="53"/>
    </row>
    <row r="735" spans="1:15" ht="31.5" hidden="1" x14ac:dyDescent="0.25">
      <c r="A735" s="62"/>
      <c r="B735" s="57"/>
      <c r="C735" s="37"/>
      <c r="D735" s="37"/>
      <c r="E735" s="37"/>
      <c r="F735" s="37">
        <v>100000</v>
      </c>
      <c r="G735" s="83"/>
      <c r="H735" s="83">
        <v>100000</v>
      </c>
      <c r="I735" s="83"/>
      <c r="J735" s="37"/>
      <c r="K735" s="37"/>
      <c r="L735" s="37"/>
      <c r="M735" s="126" t="s">
        <v>750</v>
      </c>
      <c r="N735" s="126" t="s">
        <v>320</v>
      </c>
      <c r="O735" s="53"/>
    </row>
    <row r="736" spans="1:15" ht="47.25" hidden="1" x14ac:dyDescent="0.25">
      <c r="A736" s="62"/>
      <c r="B736" s="57"/>
      <c r="C736" s="37">
        <v>-24100</v>
      </c>
      <c r="D736" s="37"/>
      <c r="E736" s="37"/>
      <c r="F736" s="37"/>
      <c r="G736" s="83"/>
      <c r="H736" s="83"/>
      <c r="I736" s="83"/>
      <c r="J736" s="37"/>
      <c r="K736" s="37"/>
      <c r="L736" s="37"/>
      <c r="M736" s="71" t="s">
        <v>751</v>
      </c>
      <c r="N736" s="71"/>
      <c r="O736" s="53"/>
    </row>
    <row r="737" spans="1:15" ht="15.75" hidden="1" x14ac:dyDescent="0.25">
      <c r="A737" s="62"/>
      <c r="B737" s="57"/>
      <c r="C737" s="37">
        <v>24100</v>
      </c>
      <c r="D737" s="37"/>
      <c r="E737" s="37"/>
      <c r="F737" s="37"/>
      <c r="G737" s="83"/>
      <c r="H737" s="83"/>
      <c r="I737" s="83"/>
      <c r="J737" s="37"/>
      <c r="K737" s="37"/>
      <c r="L737" s="37"/>
      <c r="M737" s="71"/>
      <c r="N737" s="71"/>
      <c r="O737" s="53"/>
    </row>
    <row r="738" spans="1:15" ht="45" hidden="1" x14ac:dyDescent="0.25">
      <c r="A738" s="62"/>
      <c r="B738" s="226" t="s">
        <v>125</v>
      </c>
      <c r="C738" s="36">
        <f>SUM(C739:C741)</f>
        <v>0</v>
      </c>
      <c r="D738" s="36">
        <f t="shared" ref="D738:L738" si="212">SUM(D739:D741)</f>
        <v>0</v>
      </c>
      <c r="E738" s="36">
        <f t="shared" si="212"/>
        <v>360000</v>
      </c>
      <c r="F738" s="36">
        <f t="shared" si="212"/>
        <v>0</v>
      </c>
      <c r="G738" s="84">
        <f t="shared" si="212"/>
        <v>0</v>
      </c>
      <c r="H738" s="84">
        <f t="shared" si="212"/>
        <v>0</v>
      </c>
      <c r="I738" s="84">
        <f t="shared" si="212"/>
        <v>500</v>
      </c>
      <c r="J738" s="36">
        <f t="shared" si="212"/>
        <v>500</v>
      </c>
      <c r="K738" s="36">
        <f t="shared" si="212"/>
        <v>500</v>
      </c>
      <c r="L738" s="36">
        <f t="shared" si="212"/>
        <v>500</v>
      </c>
      <c r="M738" s="126"/>
      <c r="N738" s="78"/>
      <c r="O738" s="53"/>
    </row>
    <row r="739" spans="1:15" ht="31.5" hidden="1" x14ac:dyDescent="0.25">
      <c r="A739" s="62"/>
      <c r="B739" s="65"/>
      <c r="C739" s="37"/>
      <c r="D739" s="37"/>
      <c r="E739" s="37">
        <v>360000</v>
      </c>
      <c r="F739" s="37"/>
      <c r="G739" s="83"/>
      <c r="H739" s="83"/>
      <c r="I739" s="83"/>
      <c r="J739" s="37"/>
      <c r="K739" s="37"/>
      <c r="L739" s="37"/>
      <c r="M739" s="71" t="s">
        <v>752</v>
      </c>
      <c r="N739" s="71"/>
      <c r="O739" s="53"/>
    </row>
    <row r="740" spans="1:15" ht="31.5" hidden="1" x14ac:dyDescent="0.25">
      <c r="A740" s="62"/>
      <c r="B740" s="65"/>
      <c r="C740" s="37"/>
      <c r="D740" s="37"/>
      <c r="E740" s="37"/>
      <c r="F740" s="37"/>
      <c r="G740" s="83"/>
      <c r="H740" s="83"/>
      <c r="I740" s="83">
        <v>500</v>
      </c>
      <c r="J740" s="37">
        <v>500</v>
      </c>
      <c r="K740" s="37">
        <v>500</v>
      </c>
      <c r="L740" s="37">
        <v>500</v>
      </c>
      <c r="M740" s="76" t="s">
        <v>753</v>
      </c>
      <c r="N740" s="76"/>
      <c r="O740" s="53"/>
    </row>
    <row r="741" spans="1:15" ht="15.75" hidden="1" x14ac:dyDescent="0.25">
      <c r="A741" s="62"/>
      <c r="B741" s="65"/>
      <c r="C741" s="37"/>
      <c r="D741" s="37"/>
      <c r="E741" s="37"/>
      <c r="F741" s="37"/>
      <c r="G741" s="83"/>
      <c r="H741" s="83"/>
      <c r="I741" s="83"/>
      <c r="J741" s="37"/>
      <c r="K741" s="37"/>
      <c r="L741" s="37"/>
      <c r="M741" s="76"/>
      <c r="N741" s="76"/>
      <c r="O741" s="53"/>
    </row>
    <row r="742" spans="1:15" ht="45" hidden="1" x14ac:dyDescent="0.25">
      <c r="A742" s="62"/>
      <c r="B742" s="226" t="s">
        <v>137</v>
      </c>
      <c r="C742" s="36">
        <f>C743</f>
        <v>0</v>
      </c>
      <c r="D742" s="36">
        <f t="shared" ref="D742:L742" si="213">D743</f>
        <v>0</v>
      </c>
      <c r="E742" s="36">
        <f t="shared" si="213"/>
        <v>0</v>
      </c>
      <c r="F742" s="36">
        <f t="shared" si="213"/>
        <v>0</v>
      </c>
      <c r="G742" s="84">
        <f t="shared" si="213"/>
        <v>0</v>
      </c>
      <c r="H742" s="84">
        <f t="shared" si="213"/>
        <v>0</v>
      </c>
      <c r="I742" s="84">
        <f t="shared" si="213"/>
        <v>0</v>
      </c>
      <c r="J742" s="36">
        <f t="shared" si="213"/>
        <v>0</v>
      </c>
      <c r="K742" s="36">
        <f t="shared" si="213"/>
        <v>0</v>
      </c>
      <c r="L742" s="36">
        <f t="shared" si="213"/>
        <v>0</v>
      </c>
      <c r="M742" s="126"/>
      <c r="N742" s="78"/>
      <c r="O742" s="53"/>
    </row>
    <row r="743" spans="1:15" ht="15.75" hidden="1" x14ac:dyDescent="0.25">
      <c r="A743" s="62"/>
      <c r="B743" s="227"/>
      <c r="C743" s="37"/>
      <c r="D743" s="37"/>
      <c r="E743" s="37"/>
      <c r="F743" s="37"/>
      <c r="G743" s="83"/>
      <c r="H743" s="83"/>
      <c r="I743" s="83"/>
      <c r="J743" s="37"/>
      <c r="K743" s="37"/>
      <c r="L743" s="37"/>
      <c r="M743" s="71"/>
      <c r="N743" s="71"/>
      <c r="O743" s="53"/>
    </row>
    <row r="744" spans="1:15" ht="60" hidden="1" x14ac:dyDescent="0.25">
      <c r="A744" s="62"/>
      <c r="B744" s="65" t="s">
        <v>270</v>
      </c>
      <c r="C744" s="36">
        <f>SUM(C745)</f>
        <v>0</v>
      </c>
      <c r="D744" s="36">
        <f t="shared" ref="D744:L744" si="214">SUM(D745)</f>
        <v>0</v>
      </c>
      <c r="E744" s="36">
        <f t="shared" si="214"/>
        <v>0</v>
      </c>
      <c r="F744" s="36">
        <f t="shared" si="214"/>
        <v>612000</v>
      </c>
      <c r="G744" s="84">
        <f t="shared" si="214"/>
        <v>0</v>
      </c>
      <c r="H744" s="84">
        <f t="shared" si="214"/>
        <v>612000</v>
      </c>
      <c r="I744" s="84">
        <f t="shared" si="214"/>
        <v>0</v>
      </c>
      <c r="J744" s="36">
        <f t="shared" si="214"/>
        <v>0</v>
      </c>
      <c r="K744" s="36">
        <f t="shared" si="214"/>
        <v>0</v>
      </c>
      <c r="L744" s="36">
        <f t="shared" si="214"/>
        <v>0</v>
      </c>
      <c r="M744" s="126"/>
      <c r="N744" s="76"/>
      <c r="O744" s="53"/>
    </row>
    <row r="745" spans="1:15" ht="15.75" hidden="1" x14ac:dyDescent="0.25">
      <c r="A745" s="62"/>
      <c r="B745" s="227"/>
      <c r="C745" s="37"/>
      <c r="D745" s="37"/>
      <c r="E745" s="37"/>
      <c r="F745" s="37">
        <v>612000</v>
      </c>
      <c r="G745" s="83"/>
      <c r="H745" s="83">
        <v>612000</v>
      </c>
      <c r="I745" s="83"/>
      <c r="J745" s="37"/>
      <c r="K745" s="37"/>
      <c r="L745" s="37"/>
      <c r="M745" s="71" t="s">
        <v>754</v>
      </c>
      <c r="N745" s="71" t="s">
        <v>320</v>
      </c>
      <c r="O745" s="53"/>
    </row>
    <row r="746" spans="1:15" ht="15.75" hidden="1" x14ac:dyDescent="0.25">
      <c r="A746" s="62"/>
      <c r="B746" s="227"/>
      <c r="C746" s="37"/>
      <c r="D746" s="37"/>
      <c r="E746" s="37"/>
      <c r="F746" s="37"/>
      <c r="G746" s="83"/>
      <c r="H746" s="83"/>
      <c r="I746" s="83"/>
      <c r="J746" s="37"/>
      <c r="K746" s="37"/>
      <c r="L746" s="37"/>
      <c r="M746" s="126"/>
      <c r="N746" s="76"/>
      <c r="O746" s="53"/>
    </row>
    <row r="747" spans="1:15" ht="30" hidden="1" x14ac:dyDescent="0.25">
      <c r="A747" s="62"/>
      <c r="B747" s="65" t="s">
        <v>271</v>
      </c>
      <c r="C747" s="36">
        <f>SUM(C748:C749)</f>
        <v>0</v>
      </c>
      <c r="D747" s="36">
        <f t="shared" ref="D747:L747" si="215">SUM(D748:D749)</f>
        <v>0</v>
      </c>
      <c r="E747" s="36">
        <f t="shared" si="215"/>
        <v>0</v>
      </c>
      <c r="F747" s="36">
        <f t="shared" si="215"/>
        <v>0</v>
      </c>
      <c r="G747" s="84">
        <f t="shared" si="215"/>
        <v>0</v>
      </c>
      <c r="H747" s="84">
        <f t="shared" si="215"/>
        <v>0</v>
      </c>
      <c r="I747" s="84">
        <f t="shared" si="215"/>
        <v>160000</v>
      </c>
      <c r="J747" s="36">
        <f t="shared" si="215"/>
        <v>160000</v>
      </c>
      <c r="K747" s="36">
        <f t="shared" si="215"/>
        <v>0</v>
      </c>
      <c r="L747" s="36">
        <f t="shared" si="215"/>
        <v>0</v>
      </c>
      <c r="M747" s="126"/>
      <c r="N747" s="76"/>
      <c r="O747" s="53"/>
    </row>
    <row r="748" spans="1:15" ht="47.25" hidden="1" x14ac:dyDescent="0.25">
      <c r="A748" s="62"/>
      <c r="B748" s="227"/>
      <c r="C748" s="37"/>
      <c r="D748" s="37"/>
      <c r="E748" s="37"/>
      <c r="F748" s="37"/>
      <c r="G748" s="83"/>
      <c r="H748" s="83"/>
      <c r="I748" s="83">
        <v>160000</v>
      </c>
      <c r="J748" s="37">
        <v>160000</v>
      </c>
      <c r="K748" s="37"/>
      <c r="L748" s="37"/>
      <c r="M748" s="71" t="s">
        <v>755</v>
      </c>
      <c r="N748" s="71"/>
      <c r="O748" s="53"/>
    </row>
    <row r="749" spans="1:15" ht="15.75" hidden="1" x14ac:dyDescent="0.25">
      <c r="A749" s="62"/>
      <c r="B749" s="227"/>
      <c r="C749" s="37"/>
      <c r="D749" s="37"/>
      <c r="E749" s="37"/>
      <c r="F749" s="37"/>
      <c r="G749" s="83"/>
      <c r="H749" s="83"/>
      <c r="I749" s="83"/>
      <c r="J749" s="37"/>
      <c r="K749" s="37"/>
      <c r="L749" s="37"/>
      <c r="M749" s="126"/>
      <c r="N749" s="76"/>
      <c r="O749" s="53"/>
    </row>
    <row r="750" spans="1:15" ht="45" hidden="1" x14ac:dyDescent="0.25">
      <c r="A750" s="62"/>
      <c r="B750" s="65" t="s">
        <v>272</v>
      </c>
      <c r="C750" s="36">
        <f>SUM(C751:C757)</f>
        <v>0</v>
      </c>
      <c r="D750" s="36">
        <f t="shared" ref="D750:L750" si="216">SUM(D751:D757)</f>
        <v>0</v>
      </c>
      <c r="E750" s="36">
        <f t="shared" si="216"/>
        <v>7101919</v>
      </c>
      <c r="F750" s="36">
        <f t="shared" si="216"/>
        <v>195334</v>
      </c>
      <c r="G750" s="36">
        <f t="shared" si="216"/>
        <v>0</v>
      </c>
      <c r="H750" s="36">
        <f t="shared" si="216"/>
        <v>195334</v>
      </c>
      <c r="I750" s="36">
        <f t="shared" si="216"/>
        <v>986594</v>
      </c>
      <c r="J750" s="36">
        <f t="shared" si="216"/>
        <v>986594</v>
      </c>
      <c r="K750" s="36">
        <f t="shared" si="216"/>
        <v>986594</v>
      </c>
      <c r="L750" s="36">
        <f t="shared" si="216"/>
        <v>986594</v>
      </c>
      <c r="M750" s="126"/>
      <c r="N750" s="76"/>
      <c r="O750" s="53"/>
    </row>
    <row r="751" spans="1:15" ht="31.5" x14ac:dyDescent="0.25">
      <c r="A751" s="62"/>
      <c r="B751" s="227"/>
      <c r="C751" s="37"/>
      <c r="D751" s="37"/>
      <c r="E751" s="37"/>
      <c r="F751" s="37">
        <v>195334</v>
      </c>
      <c r="G751" s="83"/>
      <c r="H751" s="83">
        <v>195334</v>
      </c>
      <c r="I751" s="83"/>
      <c r="J751" s="37"/>
      <c r="K751" s="37"/>
      <c r="L751" s="37"/>
      <c r="M751" s="271" t="s">
        <v>756</v>
      </c>
      <c r="N751" s="271" t="s">
        <v>756</v>
      </c>
      <c r="O751" s="53"/>
    </row>
    <row r="752" spans="1:15" ht="63" hidden="1" x14ac:dyDescent="0.25">
      <c r="A752" s="62"/>
      <c r="B752" s="227"/>
      <c r="C752" s="37"/>
      <c r="D752" s="37"/>
      <c r="E752" s="37">
        <v>4886645</v>
      </c>
      <c r="F752" s="37"/>
      <c r="G752" s="83"/>
      <c r="H752" s="83"/>
      <c r="I752" s="83"/>
      <c r="J752" s="37"/>
      <c r="K752" s="37"/>
      <c r="L752" s="37"/>
      <c r="M752" s="71" t="s">
        <v>757</v>
      </c>
      <c r="N752" s="71"/>
      <c r="O752" s="53"/>
    </row>
    <row r="753" spans="1:16" ht="47.25" hidden="1" x14ac:dyDescent="0.25">
      <c r="A753" s="62"/>
      <c r="B753" s="227"/>
      <c r="C753" s="37"/>
      <c r="D753" s="37"/>
      <c r="E753" s="37">
        <v>2215274</v>
      </c>
      <c r="F753" s="37"/>
      <c r="G753" s="83"/>
      <c r="H753" s="83"/>
      <c r="I753" s="83"/>
      <c r="J753" s="37"/>
      <c r="K753" s="37"/>
      <c r="L753" s="37"/>
      <c r="M753" s="74" t="s">
        <v>758</v>
      </c>
      <c r="N753" s="74"/>
      <c r="O753" s="53"/>
    </row>
    <row r="754" spans="1:16" ht="94.5" hidden="1" x14ac:dyDescent="0.25">
      <c r="A754" s="62"/>
      <c r="B754" s="227"/>
      <c r="C754" s="37"/>
      <c r="D754" s="37"/>
      <c r="E754" s="37"/>
      <c r="F754" s="37"/>
      <c r="G754" s="83"/>
      <c r="H754" s="83"/>
      <c r="I754" s="83">
        <v>744194</v>
      </c>
      <c r="J754" s="37">
        <v>744194</v>
      </c>
      <c r="K754" s="37">
        <v>744194</v>
      </c>
      <c r="L754" s="37">
        <v>744194</v>
      </c>
      <c r="M754" s="74" t="s">
        <v>759</v>
      </c>
      <c r="N754" s="74" t="s">
        <v>320</v>
      </c>
      <c r="O754" s="53"/>
    </row>
    <row r="755" spans="1:16" ht="78.75" hidden="1" x14ac:dyDescent="0.25">
      <c r="A755" s="62"/>
      <c r="B755" s="227"/>
      <c r="C755" s="37"/>
      <c r="D755" s="37"/>
      <c r="E755" s="37"/>
      <c r="F755" s="37"/>
      <c r="G755" s="83"/>
      <c r="H755" s="83"/>
      <c r="I755" s="83">
        <v>240400</v>
      </c>
      <c r="J755" s="37">
        <v>240400</v>
      </c>
      <c r="K755" s="37">
        <v>240400</v>
      </c>
      <c r="L755" s="37">
        <v>240400</v>
      </c>
      <c r="M755" s="74" t="s">
        <v>760</v>
      </c>
      <c r="N755" s="74" t="s">
        <v>320</v>
      </c>
      <c r="O755" s="53"/>
    </row>
    <row r="756" spans="1:16" ht="31.5" hidden="1" x14ac:dyDescent="0.25">
      <c r="A756" s="62"/>
      <c r="B756" s="227"/>
      <c r="C756" s="37"/>
      <c r="D756" s="37"/>
      <c r="E756" s="37"/>
      <c r="F756" s="37"/>
      <c r="G756" s="83"/>
      <c r="H756" s="83"/>
      <c r="I756" s="83">
        <v>2000</v>
      </c>
      <c r="J756" s="37">
        <v>2000</v>
      </c>
      <c r="K756" s="37">
        <v>2000</v>
      </c>
      <c r="L756" s="37">
        <v>2000</v>
      </c>
      <c r="M756" s="74" t="s">
        <v>728</v>
      </c>
      <c r="N756" s="74"/>
      <c r="O756" s="53"/>
    </row>
    <row r="757" spans="1:16" ht="15.75" hidden="1" x14ac:dyDescent="0.25">
      <c r="A757" s="62"/>
      <c r="B757" s="227"/>
      <c r="C757" s="37"/>
      <c r="D757" s="37"/>
      <c r="E757" s="37"/>
      <c r="F757" s="37"/>
      <c r="G757" s="83"/>
      <c r="H757" s="83"/>
      <c r="I757" s="83"/>
      <c r="J757" s="37"/>
      <c r="K757" s="37"/>
      <c r="L757" s="37"/>
      <c r="M757" s="74"/>
      <c r="N757" s="74"/>
      <c r="O757" s="53"/>
    </row>
    <row r="758" spans="1:16" ht="30" hidden="1" x14ac:dyDescent="0.25">
      <c r="A758" s="62"/>
      <c r="B758" s="118" t="s">
        <v>273</v>
      </c>
      <c r="C758" s="83">
        <f>C759</f>
        <v>0</v>
      </c>
      <c r="D758" s="83">
        <f t="shared" ref="D758:L758" si="217">D759</f>
        <v>0</v>
      </c>
      <c r="E758" s="83">
        <f t="shared" si="217"/>
        <v>0</v>
      </c>
      <c r="F758" s="83">
        <f t="shared" si="217"/>
        <v>0</v>
      </c>
      <c r="G758" s="83">
        <f t="shared" si="217"/>
        <v>0</v>
      </c>
      <c r="H758" s="83">
        <f t="shared" si="217"/>
        <v>0</v>
      </c>
      <c r="I758" s="83">
        <f t="shared" si="217"/>
        <v>0</v>
      </c>
      <c r="J758" s="83">
        <f t="shared" si="217"/>
        <v>1500</v>
      </c>
      <c r="K758" s="83">
        <f t="shared" si="217"/>
        <v>0</v>
      </c>
      <c r="L758" s="83">
        <f t="shared" si="217"/>
        <v>1500</v>
      </c>
      <c r="M758" s="131"/>
      <c r="N758" s="85"/>
      <c r="O758" s="53"/>
    </row>
    <row r="759" spans="1:16" ht="63" hidden="1" x14ac:dyDescent="0.25">
      <c r="A759" s="62"/>
      <c r="B759" s="228"/>
      <c r="C759" s="83"/>
      <c r="D759" s="83"/>
      <c r="E759" s="83"/>
      <c r="F759" s="83"/>
      <c r="G759" s="83"/>
      <c r="H759" s="83"/>
      <c r="I759" s="83"/>
      <c r="J759" s="83">
        <v>1500</v>
      </c>
      <c r="K759" s="83"/>
      <c r="L759" s="83">
        <v>1500</v>
      </c>
      <c r="M759" s="71" t="s">
        <v>761</v>
      </c>
      <c r="N759" s="71"/>
      <c r="O759" s="53"/>
    </row>
    <row r="760" spans="1:16" ht="75" hidden="1" x14ac:dyDescent="0.25">
      <c r="A760" s="62"/>
      <c r="B760" s="65" t="s">
        <v>274</v>
      </c>
      <c r="C760" s="36">
        <f>SUM(C761:C762)</f>
        <v>0</v>
      </c>
      <c r="D760" s="36">
        <f t="shared" ref="D760:L760" si="218">SUM(D761:D762)</f>
        <v>0</v>
      </c>
      <c r="E760" s="36">
        <f t="shared" si="218"/>
        <v>0</v>
      </c>
      <c r="F760" s="36">
        <f t="shared" si="218"/>
        <v>39000</v>
      </c>
      <c r="G760" s="36">
        <f t="shared" si="218"/>
        <v>0</v>
      </c>
      <c r="H760" s="36">
        <f t="shared" si="218"/>
        <v>39000</v>
      </c>
      <c r="I760" s="36">
        <f t="shared" si="218"/>
        <v>25000</v>
      </c>
      <c r="J760" s="36">
        <f t="shared" si="218"/>
        <v>25000</v>
      </c>
      <c r="K760" s="36">
        <f t="shared" si="218"/>
        <v>25000</v>
      </c>
      <c r="L760" s="36">
        <f t="shared" si="218"/>
        <v>25000</v>
      </c>
      <c r="M760" s="126"/>
      <c r="N760" s="76"/>
      <c r="O760" s="53"/>
    </row>
    <row r="761" spans="1:16" ht="47.25" hidden="1" x14ac:dyDescent="0.25">
      <c r="A761" s="62"/>
      <c r="B761" s="227"/>
      <c r="C761" s="37"/>
      <c r="D761" s="37"/>
      <c r="E761" s="37"/>
      <c r="F761" s="37">
        <v>39000</v>
      </c>
      <c r="G761" s="83"/>
      <c r="H761" s="83">
        <v>39000</v>
      </c>
      <c r="I761" s="83"/>
      <c r="J761" s="37"/>
      <c r="K761" s="37"/>
      <c r="L761" s="37"/>
      <c r="M761" s="71" t="s">
        <v>762</v>
      </c>
      <c r="N761" s="71" t="s">
        <v>762</v>
      </c>
      <c r="O761" s="53"/>
    </row>
    <row r="762" spans="1:16" ht="31.5" hidden="1" x14ac:dyDescent="0.25">
      <c r="A762" s="62"/>
      <c r="B762" s="227"/>
      <c r="C762" s="37"/>
      <c r="D762" s="37"/>
      <c r="E762" s="37"/>
      <c r="F762" s="37"/>
      <c r="G762" s="83"/>
      <c r="H762" s="83"/>
      <c r="I762" s="83">
        <v>25000</v>
      </c>
      <c r="J762" s="37">
        <v>25000</v>
      </c>
      <c r="K762" s="37">
        <v>25000</v>
      </c>
      <c r="L762" s="37">
        <v>25000</v>
      </c>
      <c r="M762" s="71" t="s">
        <v>763</v>
      </c>
      <c r="N762" s="71" t="s">
        <v>320</v>
      </c>
      <c r="O762" s="53"/>
    </row>
    <row r="763" spans="1:16" ht="60" hidden="1" x14ac:dyDescent="0.25">
      <c r="A763" s="62"/>
      <c r="B763" s="65" t="s">
        <v>275</v>
      </c>
      <c r="C763" s="36">
        <f>SUM(C764:C766)</f>
        <v>0</v>
      </c>
      <c r="D763" s="36">
        <f t="shared" ref="D763:L763" si="219">SUM(D764:D766)</f>
        <v>0</v>
      </c>
      <c r="E763" s="36">
        <f t="shared" si="219"/>
        <v>0</v>
      </c>
      <c r="F763" s="36">
        <f t="shared" si="219"/>
        <v>0</v>
      </c>
      <c r="G763" s="84">
        <f t="shared" si="219"/>
        <v>0</v>
      </c>
      <c r="H763" s="84">
        <f t="shared" si="219"/>
        <v>0</v>
      </c>
      <c r="I763" s="84">
        <f t="shared" si="219"/>
        <v>0</v>
      </c>
      <c r="J763" s="36">
        <f t="shared" si="219"/>
        <v>0</v>
      </c>
      <c r="K763" s="36">
        <f t="shared" si="219"/>
        <v>0</v>
      </c>
      <c r="L763" s="36">
        <f t="shared" si="219"/>
        <v>0</v>
      </c>
      <c r="M763" s="126"/>
      <c r="N763" s="76"/>
      <c r="O763" s="53"/>
    </row>
    <row r="764" spans="1:16" ht="15.75" hidden="1" x14ac:dyDescent="0.25">
      <c r="A764" s="62"/>
      <c r="B764" s="227"/>
      <c r="C764" s="37"/>
      <c r="D764" s="37"/>
      <c r="E764" s="37"/>
      <c r="F764" s="37"/>
      <c r="G764" s="83"/>
      <c r="H764" s="83"/>
      <c r="I764" s="83"/>
      <c r="J764" s="37"/>
      <c r="K764" s="37"/>
      <c r="L764" s="37"/>
      <c r="M764" s="71"/>
      <c r="N764" s="71"/>
      <c r="O764" s="53"/>
    </row>
    <row r="765" spans="1:16" ht="15.75" hidden="1" x14ac:dyDescent="0.25">
      <c r="A765" s="62"/>
      <c r="B765" s="227"/>
      <c r="C765" s="37"/>
      <c r="D765" s="37"/>
      <c r="E765" s="37"/>
      <c r="F765" s="37"/>
      <c r="G765" s="83"/>
      <c r="H765" s="83"/>
      <c r="I765" s="81"/>
      <c r="J765" s="37"/>
      <c r="K765" s="37"/>
      <c r="L765" s="37"/>
      <c r="M765" s="76"/>
      <c r="N765" s="76"/>
      <c r="O765" s="53"/>
    </row>
    <row r="766" spans="1:16" ht="15.75" hidden="1" x14ac:dyDescent="0.25">
      <c r="A766" s="62"/>
      <c r="B766" s="227"/>
      <c r="C766" s="37"/>
      <c r="D766" s="37"/>
      <c r="E766" s="37"/>
      <c r="F766" s="37"/>
      <c r="G766" s="83"/>
      <c r="H766" s="83"/>
      <c r="I766" s="81"/>
      <c r="J766" s="37"/>
      <c r="K766" s="37"/>
      <c r="L766" s="37"/>
      <c r="M766" s="126"/>
      <c r="N766" s="76"/>
      <c r="O766" s="53"/>
    </row>
    <row r="767" spans="1:16" ht="15.75" hidden="1" x14ac:dyDescent="0.25">
      <c r="A767" s="62"/>
      <c r="B767" s="2" t="s">
        <v>41</v>
      </c>
      <c r="C767" s="14">
        <f t="shared" ref="C767:L767" si="220">C562+C538+C552+C502+C456+C420+C403+C380+C375+C348+C327+C312+C303+C277+C252+C215+C181+C177+C88+C38+C9+C529+C207+C496+C224</f>
        <v>-165898051</v>
      </c>
      <c r="D767" s="14">
        <f t="shared" si="220"/>
        <v>11026200</v>
      </c>
      <c r="E767" s="14">
        <f t="shared" si="220"/>
        <v>2510090125.3400002</v>
      </c>
      <c r="F767" s="14">
        <f t="shared" si="220"/>
        <v>133008362</v>
      </c>
      <c r="G767" s="14">
        <f t="shared" si="220"/>
        <v>1706204147</v>
      </c>
      <c r="H767" s="14">
        <f t="shared" si="220"/>
        <v>170325907</v>
      </c>
      <c r="I767" s="14">
        <f t="shared" si="220"/>
        <v>272004029</v>
      </c>
      <c r="J767" s="14">
        <f t="shared" si="220"/>
        <v>276809220</v>
      </c>
      <c r="K767" s="14">
        <f t="shared" si="220"/>
        <v>257730802</v>
      </c>
      <c r="L767" s="14">
        <f t="shared" si="220"/>
        <v>262848079</v>
      </c>
      <c r="M767" s="14"/>
      <c r="N767" s="56"/>
      <c r="O767" s="53">
        <f>E767-F767+I767-J767</f>
        <v>2372276572.3400002</v>
      </c>
      <c r="P767" s="53">
        <f>G767-H767+K767-L767</f>
        <v>1530760963</v>
      </c>
    </row>
    <row r="768" spans="1:16" ht="15" hidden="1" x14ac:dyDescent="0.2">
      <c r="A768" s="42"/>
      <c r="B768" s="43"/>
      <c r="C768" s="9"/>
      <c r="D768" s="9"/>
      <c r="E768" s="53"/>
      <c r="F768" s="53"/>
      <c r="G768" s="109"/>
      <c r="H768" s="109"/>
      <c r="I768" s="109"/>
      <c r="J768" s="53"/>
      <c r="K768" s="53"/>
      <c r="L768" s="53"/>
      <c r="M768" s="53"/>
      <c r="N768" s="44"/>
    </row>
    <row r="769" spans="2:15" hidden="1" x14ac:dyDescent="0.2">
      <c r="E769" s="45"/>
      <c r="F769" s="45"/>
      <c r="G769" s="110"/>
      <c r="H769" s="110"/>
      <c r="I769" s="110"/>
      <c r="J769" s="45"/>
      <c r="K769" s="45"/>
      <c r="L769" s="45"/>
      <c r="M769" s="45"/>
    </row>
    <row r="770" spans="2:15" ht="15.75" hidden="1" x14ac:dyDescent="0.25">
      <c r="B770" s="2" t="s">
        <v>183</v>
      </c>
      <c r="C770" s="3"/>
      <c r="D770" s="3"/>
      <c r="E770" s="3"/>
      <c r="F770" s="3"/>
      <c r="G770" s="111"/>
      <c r="H770" s="111"/>
      <c r="I770" s="111">
        <v>825024</v>
      </c>
      <c r="J770" s="3">
        <v>825024</v>
      </c>
      <c r="K770" s="3">
        <v>825024</v>
      </c>
      <c r="L770" s="3">
        <v>825024</v>
      </c>
      <c r="M770" s="55"/>
      <c r="N770" s="47"/>
      <c r="O770" s="53"/>
    </row>
    <row r="771" spans="2:15" ht="15.75" hidden="1" x14ac:dyDescent="0.25">
      <c r="B771" s="2" t="s">
        <v>184</v>
      </c>
      <c r="C771" s="3">
        <v>0</v>
      </c>
      <c r="D771" s="3">
        <v>11026200</v>
      </c>
      <c r="E771" s="3">
        <f>707153650+479550444+17445000</f>
        <v>1204149094</v>
      </c>
      <c r="F771" s="3">
        <v>0</v>
      </c>
      <c r="G771" s="111">
        <f>683153650+455550444-5681796</f>
        <v>1133022298</v>
      </c>
      <c r="H771" s="111">
        <v>0</v>
      </c>
      <c r="I771" s="111">
        <f>743831+27365602</f>
        <v>28109433</v>
      </c>
      <c r="J771" s="3">
        <f>5497065+8473049</f>
        <v>13970114</v>
      </c>
      <c r="K771" s="3">
        <f>743831+27565602</f>
        <v>28309433</v>
      </c>
      <c r="L771" s="3">
        <f>5497065+22577049</f>
        <v>28074114</v>
      </c>
      <c r="M771" s="55"/>
      <c r="N771" s="47"/>
      <c r="O771" s="53"/>
    </row>
    <row r="772" spans="2:15" ht="15.75" hidden="1" x14ac:dyDescent="0.25">
      <c r="B772" s="2" t="s">
        <v>185</v>
      </c>
      <c r="C772" s="3">
        <v>0</v>
      </c>
      <c r="D772" s="3">
        <v>0</v>
      </c>
      <c r="E772" s="3">
        <v>29511669.590000153</v>
      </c>
      <c r="F772" s="3">
        <v>17301016</v>
      </c>
      <c r="G772" s="111">
        <v>15771829</v>
      </c>
      <c r="H772" s="111">
        <v>17819148</v>
      </c>
      <c r="I772" s="111">
        <v>12382148</v>
      </c>
      <c r="J772" s="3">
        <v>14909707</v>
      </c>
      <c r="K772" s="3">
        <v>10529413</v>
      </c>
      <c r="L772" s="3">
        <v>13213015</v>
      </c>
      <c r="M772" s="55"/>
      <c r="N772" s="47"/>
      <c r="O772" s="53"/>
    </row>
    <row r="773" spans="2:15" ht="15.75" hidden="1" x14ac:dyDescent="0.25">
      <c r="B773" s="2" t="s">
        <v>186</v>
      </c>
      <c r="C773" s="3">
        <f>-468600-53368796</f>
        <v>-53837396</v>
      </c>
      <c r="D773" s="3">
        <v>0</v>
      </c>
      <c r="E773" s="3">
        <f>662728225.75+265435987</f>
        <v>928164212.75</v>
      </c>
      <c r="F773" s="3">
        <f>2423754+6992066</f>
        <v>9415820</v>
      </c>
      <c r="G773" s="111">
        <f>178988366+32422179</f>
        <v>211410545</v>
      </c>
      <c r="H773" s="111">
        <f>2423754+63086786</f>
        <v>65510540</v>
      </c>
      <c r="I773" s="111">
        <f>84710640+79021592</f>
        <v>163732232</v>
      </c>
      <c r="J773" s="3">
        <f>84958640+95190543</f>
        <v>180149183</v>
      </c>
      <c r="K773" s="3">
        <f>84710640+79021592</f>
        <v>163732232</v>
      </c>
      <c r="L773" s="3">
        <f>84958640+81286543</f>
        <v>166245183</v>
      </c>
      <c r="M773" s="55"/>
      <c r="N773" s="47"/>
      <c r="O773" s="53"/>
    </row>
    <row r="774" spans="2:15" ht="15.75" hidden="1" x14ac:dyDescent="0.25">
      <c r="B774" s="2" t="s">
        <v>187</v>
      </c>
      <c r="C774" s="3">
        <v>6049800</v>
      </c>
      <c r="D774" s="3">
        <v>0</v>
      </c>
      <c r="E774" s="3">
        <v>283587606</v>
      </c>
      <c r="F774" s="3">
        <v>37255000</v>
      </c>
      <c r="G774" s="111">
        <v>281321932</v>
      </c>
      <c r="H774" s="111">
        <v>35800000</v>
      </c>
      <c r="I774" s="111">
        <v>36838397</v>
      </c>
      <c r="J774" s="3">
        <v>36838397</v>
      </c>
      <c r="K774" s="3">
        <v>36838397</v>
      </c>
      <c r="L774" s="3">
        <v>36838397</v>
      </c>
      <c r="M774" s="55"/>
      <c r="N774" s="47"/>
      <c r="O774" s="53"/>
    </row>
    <row r="775" spans="2:15" ht="15.75" hidden="1" x14ac:dyDescent="0.25">
      <c r="B775" s="2" t="s">
        <v>188</v>
      </c>
      <c r="C775" s="3">
        <v>26035200</v>
      </c>
      <c r="D775" s="3">
        <v>0</v>
      </c>
      <c r="E775" s="3">
        <v>1374428</v>
      </c>
      <c r="F775" s="3">
        <v>983638</v>
      </c>
      <c r="G775" s="111">
        <v>1374428</v>
      </c>
      <c r="H775" s="111">
        <v>13443331</v>
      </c>
      <c r="I775" s="111">
        <v>19431510</v>
      </c>
      <c r="J775" s="3">
        <v>19431510</v>
      </c>
      <c r="K775" s="3">
        <v>6971817</v>
      </c>
      <c r="L775" s="3">
        <v>6971817</v>
      </c>
      <c r="M775" s="55"/>
      <c r="N775" s="47"/>
      <c r="O775" s="53"/>
    </row>
    <row r="776" spans="2:15" ht="15.75" hidden="1" x14ac:dyDescent="0.25">
      <c r="B776" s="2" t="s">
        <v>189</v>
      </c>
      <c r="C776" s="3"/>
      <c r="D776" s="3"/>
      <c r="E776" s="3">
        <v>4694000</v>
      </c>
      <c r="F776" s="3">
        <v>0</v>
      </c>
      <c r="G776" s="111">
        <v>4694000</v>
      </c>
      <c r="H776" s="111"/>
      <c r="I776" s="111"/>
      <c r="J776" s="3"/>
      <c r="K776" s="3"/>
      <c r="L776" s="3"/>
      <c r="M776" s="55"/>
      <c r="N776" s="47"/>
      <c r="O776" s="53"/>
    </row>
    <row r="777" spans="2:15" ht="15.75" hidden="1" x14ac:dyDescent="0.25">
      <c r="B777" s="2" t="s">
        <v>190</v>
      </c>
      <c r="C777" s="3">
        <v>-144145655</v>
      </c>
      <c r="D777" s="3">
        <v>0</v>
      </c>
      <c r="E777" s="3">
        <v>58609115</v>
      </c>
      <c r="F777" s="3">
        <v>68052888</v>
      </c>
      <c r="G777" s="111">
        <v>58609115</v>
      </c>
      <c r="H777" s="111">
        <v>68052888</v>
      </c>
      <c r="I777" s="111">
        <v>7058390</v>
      </c>
      <c r="J777" s="3">
        <v>7058390</v>
      </c>
      <c r="K777" s="3">
        <v>6897591</v>
      </c>
      <c r="L777" s="3">
        <v>7053634</v>
      </c>
      <c r="M777" s="55"/>
      <c r="N777" s="47"/>
      <c r="O777" s="53"/>
    </row>
    <row r="778" spans="2:15" ht="15.75" hidden="1" x14ac:dyDescent="0.25">
      <c r="B778" s="4" t="s">
        <v>191</v>
      </c>
      <c r="C778" s="3">
        <f>C771+C772+C773+C774+C775+C776+C777+C770</f>
        <v>-165898051</v>
      </c>
      <c r="D778" s="3">
        <f t="shared" ref="D778:L778" si="221">D771+D772+D773+D774+D775+D776+D777+D770</f>
        <v>11026200</v>
      </c>
      <c r="E778" s="3">
        <f t="shared" si="221"/>
        <v>2510090125.3400002</v>
      </c>
      <c r="F778" s="3">
        <f t="shared" si="221"/>
        <v>133008362</v>
      </c>
      <c r="G778" s="111">
        <f t="shared" si="221"/>
        <v>1706204147</v>
      </c>
      <c r="H778" s="111">
        <f t="shared" si="221"/>
        <v>200625907</v>
      </c>
      <c r="I778" s="111">
        <f t="shared" si="221"/>
        <v>268377134</v>
      </c>
      <c r="J778" s="3">
        <f t="shared" si="221"/>
        <v>273182325</v>
      </c>
      <c r="K778" s="3">
        <f t="shared" si="221"/>
        <v>254103907</v>
      </c>
      <c r="L778" s="3">
        <f t="shared" si="221"/>
        <v>259221184</v>
      </c>
      <c r="M778" s="55"/>
      <c r="N778" s="47"/>
      <c r="O778" s="53"/>
    </row>
    <row r="779" spans="2:15" ht="15.75" hidden="1" x14ac:dyDescent="0.25">
      <c r="B779" s="4"/>
      <c r="C779" s="3"/>
      <c r="D779" s="3"/>
      <c r="E779" s="3"/>
      <c r="F779" s="3"/>
      <c r="G779" s="111"/>
      <c r="H779" s="111"/>
      <c r="I779" s="111"/>
      <c r="J779" s="3"/>
      <c r="K779" s="3"/>
      <c r="L779" s="3"/>
      <c r="M779" s="55"/>
      <c r="N779" s="47"/>
      <c r="O779" s="53"/>
    </row>
    <row r="780" spans="2:15" ht="15.75" hidden="1" x14ac:dyDescent="0.25">
      <c r="B780" s="4" t="s">
        <v>192</v>
      </c>
      <c r="C780" s="3">
        <f>C767-C778</f>
        <v>0</v>
      </c>
      <c r="D780" s="3">
        <f t="shared" ref="D780:L780" si="222">D767-D778</f>
        <v>0</v>
      </c>
      <c r="E780" s="3">
        <f t="shared" si="222"/>
        <v>0</v>
      </c>
      <c r="F780" s="3">
        <f t="shared" si="222"/>
        <v>0</v>
      </c>
      <c r="G780" s="111">
        <f>G767-G778</f>
        <v>0</v>
      </c>
      <c r="H780" s="111">
        <f t="shared" si="222"/>
        <v>-30300000</v>
      </c>
      <c r="I780" s="111">
        <f t="shared" si="222"/>
        <v>3626895</v>
      </c>
      <c r="J780" s="3">
        <f t="shared" si="222"/>
        <v>3626895</v>
      </c>
      <c r="K780" s="3">
        <f t="shared" si="222"/>
        <v>3626895</v>
      </c>
      <c r="L780" s="3">
        <f t="shared" si="222"/>
        <v>3626895</v>
      </c>
      <c r="M780" s="55"/>
      <c r="N780" s="47"/>
      <c r="O780" s="53"/>
    </row>
    <row r="781" spans="2:15" hidden="1" x14ac:dyDescent="0.2">
      <c r="C781" s="45">
        <f>C773+C780</f>
        <v>-53837396</v>
      </c>
      <c r="D781" s="45">
        <f t="shared" ref="D781:L781" si="223">D773+D780</f>
        <v>0</v>
      </c>
      <c r="E781" s="45">
        <f>E773+E780</f>
        <v>928164212.75</v>
      </c>
      <c r="F781" s="45">
        <f t="shared" si="223"/>
        <v>9415820</v>
      </c>
      <c r="G781" s="45">
        <f t="shared" si="223"/>
        <v>211410545</v>
      </c>
      <c r="H781" s="45">
        <f t="shared" si="223"/>
        <v>35210540</v>
      </c>
      <c r="I781" s="45">
        <f t="shared" si="223"/>
        <v>167359127</v>
      </c>
      <c r="J781" s="45">
        <f t="shared" si="223"/>
        <v>183776078</v>
      </c>
      <c r="K781" s="45">
        <f t="shared" si="223"/>
        <v>167359127</v>
      </c>
      <c r="L781" s="45">
        <f t="shared" si="223"/>
        <v>169872078</v>
      </c>
    </row>
    <row r="782" spans="2:15" hidden="1" x14ac:dyDescent="0.2">
      <c r="C782" s="45"/>
      <c r="D782" s="45"/>
      <c r="E782" s="45">
        <f>E781-928164212</f>
        <v>0.75</v>
      </c>
      <c r="F782" s="45"/>
      <c r="G782" s="45">
        <f>211410545-G781</f>
        <v>0</v>
      </c>
      <c r="H782" s="45"/>
      <c r="I782" s="110">
        <f>I781-163732232</f>
        <v>3626895</v>
      </c>
      <c r="J782" s="45">
        <f>J781-166245183</f>
        <v>17530895</v>
      </c>
      <c r="K782" s="45"/>
      <c r="L782" s="45"/>
    </row>
    <row r="783" spans="2:15" hidden="1" x14ac:dyDescent="0.2">
      <c r="C783" s="45"/>
      <c r="D783" s="45"/>
      <c r="E783" s="45"/>
      <c r="F783" s="45"/>
      <c r="G783" s="45"/>
      <c r="H783" s="45"/>
      <c r="I783" s="110"/>
      <c r="J783" s="45"/>
      <c r="K783" s="45"/>
      <c r="L783" s="45"/>
    </row>
    <row r="784" spans="2:15" hidden="1" x14ac:dyDescent="0.2">
      <c r="C784" s="229"/>
      <c r="D784" s="229"/>
      <c r="E784" s="229"/>
      <c r="F784" s="229"/>
      <c r="G784" s="229"/>
      <c r="H784" s="229"/>
      <c r="I784" s="110"/>
      <c r="J784" s="229"/>
      <c r="K784" s="229"/>
      <c r="L784" s="229"/>
    </row>
    <row r="785" spans="3:12" hidden="1" x14ac:dyDescent="0.2">
      <c r="C785" s="45"/>
      <c r="D785" s="45"/>
      <c r="E785" s="45"/>
      <c r="F785" s="45"/>
      <c r="G785" s="45"/>
      <c r="H785" s="45"/>
      <c r="I785" s="110"/>
      <c r="J785" s="45"/>
      <c r="K785" s="45"/>
      <c r="L785" s="45"/>
    </row>
    <row r="786" spans="3:12" x14ac:dyDescent="0.2">
      <c r="F786" s="45">
        <f>F751+F625+F610+F541+F519+F484+F326+F291+F284+F265+F262+F245+F235+F228+F219+F191+F139+F132+F128+F126+F125+F75+F19</f>
        <v>27989348</v>
      </c>
      <c r="G786" s="45">
        <f t="shared" ref="G786" si="224">G751+G625+G610+G541+G519+G484+G326+G291+G284+G265+G262+G245+G235+G228+G219+G191+G139+G132+G128+G126+G125+G75+G19</f>
        <v>0</v>
      </c>
      <c r="H786" s="45">
        <f>H751+H625+H610+H541+H519+H484+H326+H291+H284+H265+H262+H245+H235+H228+H219+H191+H139+H132+H128+H126+H125+H75+H19</f>
        <v>26724848</v>
      </c>
    </row>
  </sheetData>
  <autoFilter ref="A1:P785">
    <filterColumn colId="12">
      <colorFilter dxfId="0"/>
    </filterColumn>
  </autoFilter>
  <mergeCells count="22">
    <mergeCell ref="I7:J7"/>
    <mergeCell ref="N555:N556"/>
    <mergeCell ref="K7:L7"/>
    <mergeCell ref="M330:M331"/>
    <mergeCell ref="M453:M454"/>
    <mergeCell ref="N453:N454"/>
    <mergeCell ref="B464:B465"/>
    <mergeCell ref="A4:N4"/>
    <mergeCell ref="A6:A8"/>
    <mergeCell ref="B6:B8"/>
    <mergeCell ref="C6:C8"/>
    <mergeCell ref="D6:D8"/>
    <mergeCell ref="E6:F6"/>
    <mergeCell ref="G6:H6"/>
    <mergeCell ref="I6:J6"/>
    <mergeCell ref="K6:L6"/>
    <mergeCell ref="M6:M8"/>
    <mergeCell ref="N6:N8"/>
    <mergeCell ref="E7:E8"/>
    <mergeCell ref="F7:F8"/>
    <mergeCell ref="G7:G8"/>
    <mergeCell ref="H7:H8"/>
  </mergeCells>
  <printOptions horizontalCentered="1"/>
  <pageMargins left="0.27559055118110237" right="0.23622047244094491" top="0.47244094488188981" bottom="0.31496062992125984" header="0.15748031496062992" footer="0.27559055118110237"/>
  <pageSetup paperSize="8" scale="62" fitToHeight="0" orientation="landscape" r:id="rId1"/>
  <headerFooter differentFirst="1" alignWithMargins="0">
    <oddHeader>&amp;C&amp;P</oddHeader>
  </headerFooter>
  <rowBreaks count="2" manualBreakCount="2">
    <brk id="660" max="13" man="1"/>
    <brk id="693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5"/>
  <sheetViews>
    <sheetView view="pageBreakPreview" zoomScale="80" zoomScaleNormal="80" zoomScaleSheetLayoutView="80" workbookViewId="0">
      <pane xSplit="1" ySplit="8" topLeftCell="B477" activePane="bottomRight" state="frozen"/>
      <selection pane="topRight" activeCell="B1" sqref="B1"/>
      <selection pane="bottomLeft" activeCell="A8" sqref="A8"/>
      <selection pane="bottomRight" activeCell="I639" sqref="I639"/>
    </sheetView>
  </sheetViews>
  <sheetFormatPr defaultColWidth="9.140625" defaultRowHeight="14.25" x14ac:dyDescent="0.2"/>
  <cols>
    <col min="1" max="1" width="6.7109375" style="283" customWidth="1"/>
    <col min="2" max="2" width="28.7109375" style="284" customWidth="1"/>
    <col min="3" max="3" width="16.85546875" style="285" hidden="1" customWidth="1"/>
    <col min="4" max="4" width="15.42578125" style="285" hidden="1" customWidth="1"/>
    <col min="5" max="6" width="16.28515625" style="285" hidden="1" customWidth="1"/>
    <col min="7" max="8" width="16.28515625" style="369" hidden="1" customWidth="1"/>
    <col min="9" max="9" width="20.85546875" style="369" customWidth="1"/>
    <col min="10" max="12" width="16.28515625" style="285" customWidth="1"/>
    <col min="13" max="13" width="65.5703125" style="285" customWidth="1"/>
    <col min="14" max="14" width="65.7109375" style="326" customWidth="1"/>
    <col min="15" max="15" width="15.140625" style="287" customWidth="1"/>
    <col min="16" max="16" width="13.42578125" style="285" customWidth="1"/>
    <col min="17" max="16384" width="9.140625" style="285"/>
  </cols>
  <sheetData>
    <row r="1" spans="1:15" ht="15.75" x14ac:dyDescent="0.25">
      <c r="N1" s="286" t="s">
        <v>177</v>
      </c>
    </row>
    <row r="2" spans="1:15" ht="12.75" customHeight="1" x14ac:dyDescent="0.25">
      <c r="N2" s="288" t="s">
        <v>178</v>
      </c>
    </row>
    <row r="3" spans="1:15" x14ac:dyDescent="0.2">
      <c r="N3" s="289"/>
    </row>
    <row r="4" spans="1:15" ht="42.75" customHeight="1" x14ac:dyDescent="0.2">
      <c r="A4" s="618" t="s">
        <v>206</v>
      </c>
      <c r="B4" s="618"/>
      <c r="C4" s="618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</row>
    <row r="5" spans="1:15" ht="15" x14ac:dyDescent="0.2">
      <c r="B5" s="290"/>
      <c r="N5" s="291" t="s">
        <v>179</v>
      </c>
    </row>
    <row r="6" spans="1:15" ht="42" customHeight="1" x14ac:dyDescent="0.2">
      <c r="A6" s="619" t="s">
        <v>0</v>
      </c>
      <c r="B6" s="620" t="s">
        <v>128</v>
      </c>
      <c r="C6" s="620" t="s">
        <v>141</v>
      </c>
      <c r="D6" s="620" t="s">
        <v>3</v>
      </c>
      <c r="E6" s="621" t="s">
        <v>205</v>
      </c>
      <c r="F6" s="622"/>
      <c r="G6" s="621" t="s">
        <v>226</v>
      </c>
      <c r="H6" s="622"/>
      <c r="I6" s="621" t="s">
        <v>205</v>
      </c>
      <c r="J6" s="622"/>
      <c r="K6" s="621" t="s">
        <v>226</v>
      </c>
      <c r="L6" s="622"/>
      <c r="M6" s="623" t="s">
        <v>228</v>
      </c>
      <c r="N6" s="623" t="s">
        <v>227</v>
      </c>
    </row>
    <row r="7" spans="1:15" ht="32.25" customHeight="1" x14ac:dyDescent="0.2">
      <c r="A7" s="619"/>
      <c r="B7" s="620"/>
      <c r="C7" s="620"/>
      <c r="D7" s="620"/>
      <c r="E7" s="620" t="s">
        <v>127</v>
      </c>
      <c r="F7" s="620" t="s">
        <v>181</v>
      </c>
      <c r="G7" s="624" t="s">
        <v>127</v>
      </c>
      <c r="H7" s="624" t="s">
        <v>181</v>
      </c>
      <c r="I7" s="626" t="s">
        <v>182</v>
      </c>
      <c r="J7" s="627"/>
      <c r="K7" s="626" t="s">
        <v>182</v>
      </c>
      <c r="L7" s="627"/>
      <c r="M7" s="623"/>
      <c r="N7" s="623"/>
    </row>
    <row r="8" spans="1:15" ht="30.75" customHeight="1" x14ac:dyDescent="0.2">
      <c r="A8" s="619"/>
      <c r="B8" s="620"/>
      <c r="C8" s="620"/>
      <c r="D8" s="620"/>
      <c r="E8" s="620"/>
      <c r="F8" s="620"/>
      <c r="G8" s="625"/>
      <c r="H8" s="625"/>
      <c r="I8" s="508" t="s">
        <v>196</v>
      </c>
      <c r="J8" s="292" t="s">
        <v>197</v>
      </c>
      <c r="K8" s="292" t="s">
        <v>196</v>
      </c>
      <c r="L8" s="292" t="s">
        <v>197</v>
      </c>
      <c r="M8" s="623"/>
      <c r="N8" s="623"/>
    </row>
    <row r="9" spans="1:15" ht="57" hidden="1" x14ac:dyDescent="0.25">
      <c r="A9" s="341" t="s">
        <v>142</v>
      </c>
      <c r="B9" s="197" t="s">
        <v>1</v>
      </c>
      <c r="C9" s="293">
        <f>C10+C13+C34</f>
        <v>0</v>
      </c>
      <c r="D9" s="293">
        <f t="shared" ref="D9:K9" si="0">D10+D13+D34</f>
        <v>0</v>
      </c>
      <c r="E9" s="293">
        <f t="shared" si="0"/>
        <v>231930717.59</v>
      </c>
      <c r="F9" s="293">
        <f t="shared" si="0"/>
        <v>4199416</v>
      </c>
      <c r="G9" s="293">
        <f t="shared" si="0"/>
        <v>0</v>
      </c>
      <c r="H9" s="293">
        <f t="shared" si="0"/>
        <v>30899416</v>
      </c>
      <c r="I9" s="293">
        <v>52659431</v>
      </c>
      <c r="J9" s="293">
        <v>53254016</v>
      </c>
      <c r="K9" s="293">
        <f t="shared" si="0"/>
        <v>52659431</v>
      </c>
      <c r="L9" s="293">
        <v>53254016</v>
      </c>
      <c r="M9" s="415"/>
      <c r="N9" s="159"/>
      <c r="O9" s="321"/>
    </row>
    <row r="10" spans="1:15" ht="85.5" hidden="1" x14ac:dyDescent="0.25">
      <c r="A10" s="341" t="s">
        <v>143</v>
      </c>
      <c r="B10" s="342" t="s">
        <v>229</v>
      </c>
      <c r="C10" s="293">
        <f t="shared" ref="C10:K11" si="1">C11</f>
        <v>0</v>
      </c>
      <c r="D10" s="293">
        <f t="shared" si="1"/>
        <v>0</v>
      </c>
      <c r="E10" s="293">
        <f t="shared" si="1"/>
        <v>0</v>
      </c>
      <c r="F10" s="293">
        <f t="shared" si="1"/>
        <v>0</v>
      </c>
      <c r="G10" s="370">
        <f t="shared" si="1"/>
        <v>0</v>
      </c>
      <c r="H10" s="370">
        <f t="shared" si="1"/>
        <v>0</v>
      </c>
      <c r="I10" s="370">
        <v>0</v>
      </c>
      <c r="J10" s="293">
        <v>0</v>
      </c>
      <c r="K10" s="293">
        <f t="shared" si="1"/>
        <v>0</v>
      </c>
      <c r="L10" s="293">
        <v>0</v>
      </c>
      <c r="M10" s="415"/>
      <c r="N10" s="442"/>
      <c r="O10" s="321"/>
    </row>
    <row r="11" spans="1:15" ht="30" hidden="1" x14ac:dyDescent="0.25">
      <c r="A11" s="341"/>
      <c r="B11" s="344" t="s">
        <v>57</v>
      </c>
      <c r="C11" s="294">
        <f>C12</f>
        <v>0</v>
      </c>
      <c r="D11" s="294">
        <f t="shared" si="1"/>
        <v>0</v>
      </c>
      <c r="E11" s="294">
        <f t="shared" si="1"/>
        <v>0</v>
      </c>
      <c r="F11" s="294">
        <f t="shared" si="1"/>
        <v>0</v>
      </c>
      <c r="G11" s="371">
        <f t="shared" si="1"/>
        <v>0</v>
      </c>
      <c r="H11" s="371">
        <f t="shared" si="1"/>
        <v>0</v>
      </c>
      <c r="I11" s="371">
        <v>0</v>
      </c>
      <c r="J11" s="294">
        <v>0</v>
      </c>
      <c r="K11" s="294">
        <f t="shared" si="1"/>
        <v>0</v>
      </c>
      <c r="L11" s="294">
        <v>0</v>
      </c>
      <c r="M11" s="359"/>
      <c r="N11" s="442"/>
      <c r="O11" s="321"/>
    </row>
    <row r="12" spans="1:15" ht="15.75" hidden="1" x14ac:dyDescent="0.25">
      <c r="A12" s="341"/>
      <c r="B12" s="336"/>
      <c r="C12" s="297"/>
      <c r="D12" s="297"/>
      <c r="E12" s="298"/>
      <c r="F12" s="298"/>
      <c r="G12" s="375"/>
      <c r="H12" s="375"/>
      <c r="I12" s="375"/>
      <c r="J12" s="298"/>
      <c r="K12" s="298"/>
      <c r="L12" s="298"/>
      <c r="M12" s="443"/>
      <c r="N12" s="442"/>
      <c r="O12" s="321"/>
    </row>
    <row r="13" spans="1:15" ht="71.25" hidden="1" x14ac:dyDescent="0.25">
      <c r="A13" s="341" t="s">
        <v>144</v>
      </c>
      <c r="B13" s="479" t="s">
        <v>42</v>
      </c>
      <c r="C13" s="295">
        <f t="shared" ref="C13:K13" si="2">C14</f>
        <v>0</v>
      </c>
      <c r="D13" s="295">
        <f t="shared" si="2"/>
        <v>0</v>
      </c>
      <c r="E13" s="295">
        <f t="shared" si="2"/>
        <v>231930717.59</v>
      </c>
      <c r="F13" s="295">
        <f t="shared" si="2"/>
        <v>3294136</v>
      </c>
      <c r="G13" s="373">
        <f t="shared" si="2"/>
        <v>0</v>
      </c>
      <c r="H13" s="373">
        <f t="shared" si="2"/>
        <v>29994136</v>
      </c>
      <c r="I13" s="373">
        <v>52040711</v>
      </c>
      <c r="J13" s="295">
        <v>52635296</v>
      </c>
      <c r="K13" s="295">
        <f t="shared" si="2"/>
        <v>52040711</v>
      </c>
      <c r="L13" s="295">
        <v>52635296</v>
      </c>
      <c r="M13" s="416"/>
      <c r="N13" s="444"/>
      <c r="O13" s="321"/>
    </row>
    <row r="14" spans="1:15" ht="45" hidden="1" x14ac:dyDescent="0.25">
      <c r="A14" s="341"/>
      <c r="B14" s="344" t="s">
        <v>40</v>
      </c>
      <c r="C14" s="296">
        <f t="shared" ref="C14:K14" si="3">SUM(C15:C33)</f>
        <v>0</v>
      </c>
      <c r="D14" s="296">
        <f t="shared" si="3"/>
        <v>0</v>
      </c>
      <c r="E14" s="296">
        <f t="shared" si="3"/>
        <v>231930717.59</v>
      </c>
      <c r="F14" s="296">
        <f t="shared" si="3"/>
        <v>3294136</v>
      </c>
      <c r="G14" s="296">
        <f t="shared" si="3"/>
        <v>0</v>
      </c>
      <c r="H14" s="296">
        <f t="shared" si="3"/>
        <v>29994136</v>
      </c>
      <c r="I14" s="296">
        <v>52040711</v>
      </c>
      <c r="J14" s="296">
        <v>52635296</v>
      </c>
      <c r="K14" s="296">
        <f t="shared" si="3"/>
        <v>52040711</v>
      </c>
      <c r="L14" s="296">
        <v>52635296</v>
      </c>
      <c r="M14" s="417"/>
      <c r="N14" s="444"/>
      <c r="O14" s="321"/>
    </row>
    <row r="15" spans="1:15" ht="47.25" hidden="1" x14ac:dyDescent="0.25">
      <c r="A15" s="341"/>
      <c r="B15" s="344"/>
      <c r="C15" s="297"/>
      <c r="D15" s="297"/>
      <c r="E15" s="298">
        <v>45023700</v>
      </c>
      <c r="F15" s="298"/>
      <c r="G15" s="375"/>
      <c r="H15" s="375"/>
      <c r="I15" s="375"/>
      <c r="J15" s="298"/>
      <c r="K15" s="298"/>
      <c r="L15" s="298"/>
      <c r="M15" s="355" t="s">
        <v>512</v>
      </c>
      <c r="N15" s="355" t="s">
        <v>513</v>
      </c>
      <c r="O15" s="321"/>
    </row>
    <row r="16" spans="1:15" ht="31.5" hidden="1" x14ac:dyDescent="0.25">
      <c r="A16" s="341"/>
      <c r="B16" s="344"/>
      <c r="C16" s="297"/>
      <c r="D16" s="297"/>
      <c r="E16" s="298">
        <v>23467440</v>
      </c>
      <c r="F16" s="298"/>
      <c r="G16" s="375"/>
      <c r="H16" s="375"/>
      <c r="I16" s="375"/>
      <c r="J16" s="298"/>
      <c r="K16" s="298"/>
      <c r="L16" s="298"/>
      <c r="M16" s="355" t="s">
        <v>514</v>
      </c>
      <c r="N16" s="355" t="s">
        <v>513</v>
      </c>
      <c r="O16" s="321"/>
    </row>
    <row r="17" spans="1:15" ht="47.25" hidden="1" x14ac:dyDescent="0.25">
      <c r="A17" s="341"/>
      <c r="B17" s="344"/>
      <c r="C17" s="296"/>
      <c r="D17" s="296"/>
      <c r="E17" s="298">
        <v>87875956</v>
      </c>
      <c r="F17" s="298"/>
      <c r="G17" s="375"/>
      <c r="H17" s="375"/>
      <c r="I17" s="375"/>
      <c r="J17" s="298"/>
      <c r="K17" s="298"/>
      <c r="L17" s="298"/>
      <c r="M17" s="355" t="s">
        <v>515</v>
      </c>
      <c r="N17" s="355" t="s">
        <v>513</v>
      </c>
      <c r="O17" s="321"/>
    </row>
    <row r="18" spans="1:15" ht="78.75" hidden="1" x14ac:dyDescent="0.25">
      <c r="A18" s="341"/>
      <c r="B18" s="344"/>
      <c r="C18" s="296"/>
      <c r="D18" s="296"/>
      <c r="E18" s="298">
        <v>75563621.590000004</v>
      </c>
      <c r="F18" s="298"/>
      <c r="G18" s="375"/>
      <c r="H18" s="375"/>
      <c r="I18" s="375"/>
      <c r="J18" s="298"/>
      <c r="K18" s="298"/>
      <c r="L18" s="298"/>
      <c r="M18" s="355" t="s">
        <v>516</v>
      </c>
      <c r="N18" s="355" t="s">
        <v>517</v>
      </c>
      <c r="O18" s="321"/>
    </row>
    <row r="19" spans="1:15" ht="31.5" hidden="1" x14ac:dyDescent="0.25">
      <c r="A19" s="341"/>
      <c r="B19" s="344"/>
      <c r="C19" s="296"/>
      <c r="D19" s="296"/>
      <c r="E19" s="298"/>
      <c r="F19" s="298">
        <v>3294136</v>
      </c>
      <c r="G19" s="375"/>
      <c r="H19" s="375">
        <v>3294136</v>
      </c>
      <c r="I19" s="375"/>
      <c r="J19" s="298"/>
      <c r="K19" s="298"/>
      <c r="L19" s="298"/>
      <c r="M19" s="355" t="s">
        <v>518</v>
      </c>
      <c r="N19" s="355" t="s">
        <v>518</v>
      </c>
      <c r="O19" s="321"/>
    </row>
    <row r="20" spans="1:15" ht="31.5" hidden="1" x14ac:dyDescent="0.25">
      <c r="A20" s="341"/>
      <c r="B20" s="344"/>
      <c r="C20" s="296"/>
      <c r="D20" s="296"/>
      <c r="E20" s="298"/>
      <c r="F20" s="298"/>
      <c r="G20" s="375"/>
      <c r="H20" s="375">
        <v>26700000</v>
      </c>
      <c r="I20" s="375"/>
      <c r="J20" s="298"/>
      <c r="K20" s="298"/>
      <c r="L20" s="298"/>
      <c r="M20" s="355" t="s">
        <v>519</v>
      </c>
      <c r="N20" s="355" t="s">
        <v>519</v>
      </c>
      <c r="O20" s="321"/>
    </row>
    <row r="21" spans="1:15" ht="53.25" hidden="1" customHeight="1" x14ac:dyDescent="0.25">
      <c r="A21" s="341"/>
      <c r="B21" s="344"/>
      <c r="C21" s="296"/>
      <c r="D21" s="296"/>
      <c r="E21" s="298"/>
      <c r="F21" s="298"/>
      <c r="G21" s="375"/>
      <c r="H21" s="375"/>
      <c r="I21" s="375">
        <v>4593700</v>
      </c>
      <c r="J21" s="298">
        <v>4593700</v>
      </c>
      <c r="K21" s="298">
        <v>4593700</v>
      </c>
      <c r="L21" s="298">
        <v>4593700</v>
      </c>
      <c r="M21" s="355" t="s">
        <v>520</v>
      </c>
      <c r="N21" s="355" t="s">
        <v>520</v>
      </c>
      <c r="O21" s="321"/>
    </row>
    <row r="22" spans="1:15" ht="47.25" hidden="1" x14ac:dyDescent="0.25">
      <c r="A22" s="341"/>
      <c r="B22" s="344"/>
      <c r="C22" s="296"/>
      <c r="D22" s="296"/>
      <c r="E22" s="298"/>
      <c r="F22" s="298"/>
      <c r="G22" s="375"/>
      <c r="H22" s="375"/>
      <c r="I22" s="375">
        <v>8981342</v>
      </c>
      <c r="J22" s="298">
        <v>8981342</v>
      </c>
      <c r="K22" s="298">
        <v>8981342</v>
      </c>
      <c r="L22" s="298">
        <v>8981342</v>
      </c>
      <c r="M22" s="355" t="s">
        <v>521</v>
      </c>
      <c r="N22" s="355" t="s">
        <v>521</v>
      </c>
      <c r="O22" s="321"/>
    </row>
    <row r="23" spans="1:15" ht="47.25" hidden="1" x14ac:dyDescent="0.25">
      <c r="A23" s="341"/>
      <c r="B23" s="344"/>
      <c r="C23" s="296"/>
      <c r="D23" s="296"/>
      <c r="E23" s="298"/>
      <c r="F23" s="298"/>
      <c r="G23" s="375"/>
      <c r="H23" s="375"/>
      <c r="I23" s="375">
        <v>370180</v>
      </c>
      <c r="J23" s="298">
        <v>370180</v>
      </c>
      <c r="K23" s="298">
        <v>370180</v>
      </c>
      <c r="L23" s="298">
        <v>370180</v>
      </c>
      <c r="M23" s="355" t="s">
        <v>522</v>
      </c>
      <c r="N23" s="355" t="s">
        <v>522</v>
      </c>
      <c r="O23" s="321" t="s">
        <v>525</v>
      </c>
    </row>
    <row r="24" spans="1:15" ht="47.25" hidden="1" x14ac:dyDescent="0.25">
      <c r="A24" s="341"/>
      <c r="B24" s="344"/>
      <c r="C24" s="296"/>
      <c r="D24" s="296"/>
      <c r="E24" s="298"/>
      <c r="F24" s="298"/>
      <c r="G24" s="375"/>
      <c r="H24" s="375"/>
      <c r="I24" s="375"/>
      <c r="J24" s="298">
        <v>594585</v>
      </c>
      <c r="K24" s="298"/>
      <c r="L24" s="298">
        <v>594585</v>
      </c>
      <c r="M24" s="355" t="s">
        <v>523</v>
      </c>
      <c r="N24" s="355" t="s">
        <v>523</v>
      </c>
      <c r="O24" s="321">
        <v>118</v>
      </c>
    </row>
    <row r="25" spans="1:15" ht="63" hidden="1" x14ac:dyDescent="0.25">
      <c r="A25" s="341"/>
      <c r="B25" s="344"/>
      <c r="C25" s="296"/>
      <c r="D25" s="296"/>
      <c r="E25" s="298"/>
      <c r="F25" s="298"/>
      <c r="G25" s="375"/>
      <c r="H25" s="375"/>
      <c r="I25" s="375">
        <v>11201879</v>
      </c>
      <c r="J25" s="298">
        <v>11201879</v>
      </c>
      <c r="K25" s="298">
        <v>11201879</v>
      </c>
      <c r="L25" s="298">
        <v>11201879</v>
      </c>
      <c r="M25" s="355" t="s">
        <v>524</v>
      </c>
      <c r="N25" s="444" t="s">
        <v>524</v>
      </c>
      <c r="O25" s="321" t="s">
        <v>526</v>
      </c>
    </row>
    <row r="26" spans="1:15" ht="47.25" hidden="1" x14ac:dyDescent="0.25">
      <c r="A26" s="341"/>
      <c r="B26" s="344"/>
      <c r="C26" s="296"/>
      <c r="D26" s="296"/>
      <c r="E26" s="298"/>
      <c r="F26" s="298"/>
      <c r="G26" s="375"/>
      <c r="H26" s="375"/>
      <c r="I26" s="375">
        <v>350000</v>
      </c>
      <c r="J26" s="298">
        <v>350000</v>
      </c>
      <c r="K26" s="298">
        <v>350000</v>
      </c>
      <c r="L26" s="298">
        <v>350000</v>
      </c>
      <c r="M26" s="355" t="s">
        <v>527</v>
      </c>
      <c r="N26" s="444" t="s">
        <v>527</v>
      </c>
      <c r="O26" s="321"/>
    </row>
    <row r="27" spans="1:15" ht="31.5" hidden="1" x14ac:dyDescent="0.25">
      <c r="A27" s="341"/>
      <c r="B27" s="344"/>
      <c r="C27" s="296"/>
      <c r="D27" s="296"/>
      <c r="E27" s="298"/>
      <c r="F27" s="298"/>
      <c r="G27" s="375"/>
      <c r="H27" s="375"/>
      <c r="I27" s="375">
        <v>20000</v>
      </c>
      <c r="J27" s="298">
        <v>20000</v>
      </c>
      <c r="K27" s="298">
        <v>20000</v>
      </c>
      <c r="L27" s="298">
        <v>20000</v>
      </c>
      <c r="M27" s="355" t="s">
        <v>528</v>
      </c>
      <c r="N27" s="444" t="s">
        <v>528</v>
      </c>
      <c r="O27" s="321"/>
    </row>
    <row r="28" spans="1:15" ht="63" hidden="1" customHeight="1" x14ac:dyDescent="0.25">
      <c r="A28" s="341"/>
      <c r="B28" s="344"/>
      <c r="C28" s="296"/>
      <c r="D28" s="296"/>
      <c r="E28" s="298"/>
      <c r="F28" s="298"/>
      <c r="G28" s="375"/>
      <c r="H28" s="375"/>
      <c r="I28" s="375">
        <v>7369724</v>
      </c>
      <c r="J28" s="298">
        <v>7369724</v>
      </c>
      <c r="K28" s="298">
        <v>7369724</v>
      </c>
      <c r="L28" s="298">
        <v>7369724</v>
      </c>
      <c r="M28" s="355" t="s">
        <v>770</v>
      </c>
      <c r="N28" s="444" t="s">
        <v>770</v>
      </c>
      <c r="O28" s="321">
        <v>135</v>
      </c>
    </row>
    <row r="29" spans="1:15" ht="110.25" hidden="1" x14ac:dyDescent="0.25">
      <c r="A29" s="341"/>
      <c r="B29" s="344"/>
      <c r="C29" s="296"/>
      <c r="D29" s="296"/>
      <c r="E29" s="298"/>
      <c r="F29" s="298"/>
      <c r="G29" s="375"/>
      <c r="H29" s="375"/>
      <c r="I29" s="375">
        <v>17252995</v>
      </c>
      <c r="J29" s="298">
        <v>17252995</v>
      </c>
      <c r="K29" s="298">
        <v>17252995</v>
      </c>
      <c r="L29" s="298">
        <v>17252995</v>
      </c>
      <c r="M29" s="355" t="s">
        <v>530</v>
      </c>
      <c r="N29" s="445" t="s">
        <v>530</v>
      </c>
      <c r="O29" s="321"/>
    </row>
    <row r="30" spans="1:15" ht="63" hidden="1" x14ac:dyDescent="0.25">
      <c r="A30" s="341"/>
      <c r="B30" s="344"/>
      <c r="C30" s="296"/>
      <c r="D30" s="296"/>
      <c r="E30" s="298"/>
      <c r="F30" s="298"/>
      <c r="G30" s="375"/>
      <c r="H30" s="375"/>
      <c r="I30" s="375">
        <v>75000</v>
      </c>
      <c r="J30" s="298">
        <v>75000</v>
      </c>
      <c r="K30" s="298">
        <v>75000</v>
      </c>
      <c r="L30" s="298">
        <v>75000</v>
      </c>
      <c r="M30" s="355" t="s">
        <v>531</v>
      </c>
      <c r="N30" s="445" t="s">
        <v>531</v>
      </c>
      <c r="O30" s="321"/>
    </row>
    <row r="31" spans="1:15" ht="31.5" hidden="1" x14ac:dyDescent="0.25">
      <c r="A31" s="341"/>
      <c r="B31" s="344"/>
      <c r="C31" s="296"/>
      <c r="D31" s="296"/>
      <c r="E31" s="298"/>
      <c r="F31" s="298"/>
      <c r="G31" s="375"/>
      <c r="H31" s="375"/>
      <c r="I31" s="375">
        <v>1724891</v>
      </c>
      <c r="J31" s="298">
        <v>1724891</v>
      </c>
      <c r="K31" s="298">
        <v>1724891</v>
      </c>
      <c r="L31" s="298">
        <v>1724891</v>
      </c>
      <c r="M31" s="355" t="s">
        <v>532</v>
      </c>
      <c r="N31" s="445" t="s">
        <v>532</v>
      </c>
      <c r="O31" s="321"/>
    </row>
    <row r="32" spans="1:15" ht="47.25" hidden="1" x14ac:dyDescent="0.25">
      <c r="A32" s="341"/>
      <c r="B32" s="344"/>
      <c r="C32" s="296"/>
      <c r="D32" s="296"/>
      <c r="E32" s="298"/>
      <c r="F32" s="298"/>
      <c r="G32" s="375"/>
      <c r="H32" s="375"/>
      <c r="I32" s="375">
        <v>45000</v>
      </c>
      <c r="J32" s="298">
        <v>45000</v>
      </c>
      <c r="K32" s="298">
        <v>45000</v>
      </c>
      <c r="L32" s="298">
        <v>45000</v>
      </c>
      <c r="M32" s="355" t="s">
        <v>533</v>
      </c>
      <c r="N32" s="445" t="s">
        <v>533</v>
      </c>
      <c r="O32" s="321"/>
    </row>
    <row r="33" spans="1:15" ht="78.75" hidden="1" x14ac:dyDescent="0.25">
      <c r="A33" s="341"/>
      <c r="B33" s="344"/>
      <c r="C33" s="296"/>
      <c r="D33" s="296"/>
      <c r="E33" s="298"/>
      <c r="F33" s="298"/>
      <c r="G33" s="375"/>
      <c r="H33" s="375"/>
      <c r="I33" s="375">
        <v>56000</v>
      </c>
      <c r="J33" s="298">
        <v>56000</v>
      </c>
      <c r="K33" s="298">
        <v>56000</v>
      </c>
      <c r="L33" s="298">
        <v>56000</v>
      </c>
      <c r="M33" s="355" t="s">
        <v>534</v>
      </c>
      <c r="N33" s="445" t="s">
        <v>534</v>
      </c>
      <c r="O33" s="321"/>
    </row>
    <row r="34" spans="1:15" ht="85.5" hidden="1" x14ac:dyDescent="0.25">
      <c r="A34" s="341" t="s">
        <v>535</v>
      </c>
      <c r="B34" s="342" t="s">
        <v>536</v>
      </c>
      <c r="C34" s="295">
        <f t="shared" ref="C34:E34" si="4">C35</f>
        <v>0</v>
      </c>
      <c r="D34" s="295">
        <f t="shared" si="4"/>
        <v>0</v>
      </c>
      <c r="E34" s="301">
        <f t="shared" si="4"/>
        <v>0</v>
      </c>
      <c r="F34" s="301">
        <f>F35</f>
        <v>905280</v>
      </c>
      <c r="G34" s="378">
        <f t="shared" ref="G34:K34" si="5">G35</f>
        <v>0</v>
      </c>
      <c r="H34" s="378">
        <f t="shared" si="5"/>
        <v>905280</v>
      </c>
      <c r="I34" s="378">
        <v>618720</v>
      </c>
      <c r="J34" s="301">
        <v>618720</v>
      </c>
      <c r="K34" s="301">
        <f t="shared" si="5"/>
        <v>618720</v>
      </c>
      <c r="L34" s="301">
        <v>618720</v>
      </c>
      <c r="M34" s="355"/>
      <c r="N34" s="445"/>
      <c r="O34" s="321"/>
    </row>
    <row r="35" spans="1:15" ht="45" hidden="1" x14ac:dyDescent="0.25">
      <c r="A35" s="341"/>
      <c r="B35" s="344" t="s">
        <v>40</v>
      </c>
      <c r="C35" s="296">
        <f>SUM(C36:C37)</f>
        <v>0</v>
      </c>
      <c r="D35" s="296">
        <f t="shared" ref="D35:K35" si="6">SUM(D36:D37)</f>
        <v>0</v>
      </c>
      <c r="E35" s="296">
        <f t="shared" si="6"/>
        <v>0</v>
      </c>
      <c r="F35" s="296">
        <f t="shared" si="6"/>
        <v>905280</v>
      </c>
      <c r="G35" s="296">
        <f t="shared" si="6"/>
        <v>0</v>
      </c>
      <c r="H35" s="296">
        <f t="shared" si="6"/>
        <v>905280</v>
      </c>
      <c r="I35" s="296">
        <v>618720</v>
      </c>
      <c r="J35" s="296">
        <v>618720</v>
      </c>
      <c r="K35" s="296">
        <f t="shared" si="6"/>
        <v>618720</v>
      </c>
      <c r="L35" s="296">
        <v>618720</v>
      </c>
      <c r="M35" s="355"/>
      <c r="N35" s="445"/>
      <c r="O35" s="321"/>
    </row>
    <row r="36" spans="1:15" ht="47.25" hidden="1" x14ac:dyDescent="0.25">
      <c r="A36" s="341"/>
      <c r="B36" s="344"/>
      <c r="C36" s="296"/>
      <c r="D36" s="296"/>
      <c r="E36" s="298"/>
      <c r="F36" s="298">
        <f>900000+5280</f>
        <v>905280</v>
      </c>
      <c r="G36" s="375"/>
      <c r="H36" s="375">
        <v>905280</v>
      </c>
      <c r="I36" s="375"/>
      <c r="J36" s="298"/>
      <c r="K36" s="298"/>
      <c r="L36" s="298"/>
      <c r="M36" s="355" t="s">
        <v>537</v>
      </c>
      <c r="N36" s="445" t="s">
        <v>537</v>
      </c>
      <c r="O36" s="321"/>
    </row>
    <row r="37" spans="1:15" ht="47.25" hidden="1" x14ac:dyDescent="0.25">
      <c r="A37" s="341"/>
      <c r="B37" s="344"/>
      <c r="C37" s="296"/>
      <c r="D37" s="296"/>
      <c r="E37" s="298"/>
      <c r="F37" s="298"/>
      <c r="G37" s="375"/>
      <c r="H37" s="375"/>
      <c r="I37" s="375">
        <v>618720</v>
      </c>
      <c r="J37" s="298">
        <v>618720</v>
      </c>
      <c r="K37" s="298">
        <v>618720</v>
      </c>
      <c r="L37" s="298">
        <v>618720</v>
      </c>
      <c r="M37" s="355" t="s">
        <v>538</v>
      </c>
      <c r="N37" s="445" t="s">
        <v>538</v>
      </c>
      <c r="O37" s="321"/>
    </row>
    <row r="38" spans="1:15" ht="71.25" hidden="1" x14ac:dyDescent="0.25">
      <c r="A38" s="341" t="s">
        <v>145</v>
      </c>
      <c r="B38" s="342" t="s">
        <v>43</v>
      </c>
      <c r="C38" s="293">
        <f t="shared" ref="C38:K38" si="7">C39+C60+C72+C79+C68+C65+C85</f>
        <v>0</v>
      </c>
      <c r="D38" s="293">
        <f t="shared" si="7"/>
        <v>0</v>
      </c>
      <c r="E38" s="293">
        <f>E39+E60+E72+E79+E68+E65+E85</f>
        <v>631378401.75</v>
      </c>
      <c r="F38" s="293">
        <f t="shared" si="7"/>
        <v>5000</v>
      </c>
      <c r="G38" s="370">
        <f t="shared" si="7"/>
        <v>146973063</v>
      </c>
      <c r="H38" s="370">
        <f t="shared" si="7"/>
        <v>5000</v>
      </c>
      <c r="I38" s="370">
        <v>85407816</v>
      </c>
      <c r="J38" s="293">
        <v>85597562</v>
      </c>
      <c r="K38" s="293">
        <f t="shared" si="7"/>
        <v>85407816</v>
      </c>
      <c r="L38" s="293">
        <v>85597562</v>
      </c>
      <c r="M38" s="415"/>
      <c r="N38" s="409"/>
      <c r="O38" s="321"/>
    </row>
    <row r="39" spans="1:15" ht="57" hidden="1" x14ac:dyDescent="0.25">
      <c r="A39" s="341" t="s">
        <v>146</v>
      </c>
      <c r="B39" s="342" t="s">
        <v>44</v>
      </c>
      <c r="C39" s="293">
        <f>C40</f>
        <v>0</v>
      </c>
      <c r="D39" s="293">
        <f t="shared" ref="D39:K39" si="8">D40</f>
        <v>0</v>
      </c>
      <c r="E39" s="293">
        <f t="shared" si="8"/>
        <v>573122309.75</v>
      </c>
      <c r="F39" s="293">
        <f t="shared" si="8"/>
        <v>0</v>
      </c>
      <c r="G39" s="370">
        <f t="shared" si="8"/>
        <v>88716971</v>
      </c>
      <c r="H39" s="370">
        <f t="shared" si="8"/>
        <v>0</v>
      </c>
      <c r="I39" s="370">
        <v>77949971</v>
      </c>
      <c r="J39" s="293">
        <v>77949971</v>
      </c>
      <c r="K39" s="293">
        <f t="shared" si="8"/>
        <v>77949971</v>
      </c>
      <c r="L39" s="293">
        <v>77949971</v>
      </c>
      <c r="M39" s="415"/>
      <c r="N39" s="335"/>
      <c r="O39" s="321"/>
    </row>
    <row r="40" spans="1:15" ht="30" hidden="1" x14ac:dyDescent="0.25">
      <c r="A40" s="341"/>
      <c r="B40" s="344" t="s">
        <v>45</v>
      </c>
      <c r="C40" s="294">
        <f>SUM(C41:C59)</f>
        <v>0</v>
      </c>
      <c r="D40" s="294">
        <f t="shared" ref="D40:K40" si="9">SUM(D41:D59)</f>
        <v>0</v>
      </c>
      <c r="E40" s="294">
        <f t="shared" si="9"/>
        <v>573122309.75</v>
      </c>
      <c r="F40" s="294">
        <f t="shared" si="9"/>
        <v>0</v>
      </c>
      <c r="G40" s="294">
        <f t="shared" si="9"/>
        <v>88716971</v>
      </c>
      <c r="H40" s="294">
        <f t="shared" si="9"/>
        <v>0</v>
      </c>
      <c r="I40" s="294">
        <v>77949971</v>
      </c>
      <c r="J40" s="294">
        <v>77949971</v>
      </c>
      <c r="K40" s="294">
        <f t="shared" si="9"/>
        <v>77949971</v>
      </c>
      <c r="L40" s="294">
        <v>77949971</v>
      </c>
      <c r="M40" s="359"/>
      <c r="N40" s="335"/>
      <c r="O40" s="321"/>
    </row>
    <row r="41" spans="1:15" ht="94.5" hidden="1" x14ac:dyDescent="0.25">
      <c r="A41" s="341"/>
      <c r="B41" s="344" t="s">
        <v>629</v>
      </c>
      <c r="C41" s="294"/>
      <c r="D41" s="294"/>
      <c r="E41" s="294">
        <v>859049</v>
      </c>
      <c r="F41" s="294"/>
      <c r="G41" s="294">
        <v>193570</v>
      </c>
      <c r="H41" s="294"/>
      <c r="I41" s="294"/>
      <c r="J41" s="294"/>
      <c r="K41" s="294"/>
      <c r="L41" s="294"/>
      <c r="M41" s="359" t="s">
        <v>630</v>
      </c>
      <c r="N41" s="335" t="s">
        <v>631</v>
      </c>
      <c r="O41" s="321"/>
    </row>
    <row r="42" spans="1:15" ht="47.25" hidden="1" x14ac:dyDescent="0.25">
      <c r="A42" s="341"/>
      <c r="B42" s="431"/>
      <c r="C42" s="375"/>
      <c r="D42" s="375"/>
      <c r="E42" s="375"/>
      <c r="F42" s="375"/>
      <c r="G42" s="375"/>
      <c r="H42" s="375"/>
      <c r="I42" s="375">
        <v>11518</v>
      </c>
      <c r="J42" s="375">
        <v>11518</v>
      </c>
      <c r="K42" s="375">
        <v>11518</v>
      </c>
      <c r="L42" s="375">
        <v>11518</v>
      </c>
      <c r="M42" s="355" t="s">
        <v>373</v>
      </c>
      <c r="N42" s="335" t="s">
        <v>374</v>
      </c>
      <c r="O42" s="321"/>
    </row>
    <row r="43" spans="1:15" ht="63" hidden="1" x14ac:dyDescent="0.25">
      <c r="A43" s="341"/>
      <c r="B43" s="480"/>
      <c r="C43" s="375"/>
      <c r="D43" s="375"/>
      <c r="E43" s="375"/>
      <c r="F43" s="375"/>
      <c r="G43" s="375"/>
      <c r="H43" s="375"/>
      <c r="I43" s="375">
        <v>24000</v>
      </c>
      <c r="J43" s="375">
        <v>24000</v>
      </c>
      <c r="K43" s="375">
        <v>24000</v>
      </c>
      <c r="L43" s="375">
        <v>24000</v>
      </c>
      <c r="M43" s="355" t="s">
        <v>375</v>
      </c>
      <c r="N43" s="442" t="s">
        <v>375</v>
      </c>
      <c r="O43" s="321"/>
    </row>
    <row r="44" spans="1:15" ht="63" hidden="1" x14ac:dyDescent="0.25">
      <c r="A44" s="341"/>
      <c r="B44" s="481"/>
      <c r="C44" s="375"/>
      <c r="D44" s="375"/>
      <c r="E44" s="375"/>
      <c r="F44" s="375"/>
      <c r="G44" s="375"/>
      <c r="H44" s="375"/>
      <c r="I44" s="375">
        <v>19011347</v>
      </c>
      <c r="J44" s="375">
        <v>19011347</v>
      </c>
      <c r="K44" s="375">
        <v>19011347</v>
      </c>
      <c r="L44" s="375">
        <v>19011347</v>
      </c>
      <c r="M44" s="355" t="s">
        <v>376</v>
      </c>
      <c r="N44" s="335" t="s">
        <v>377</v>
      </c>
      <c r="O44" s="321"/>
    </row>
    <row r="45" spans="1:15" ht="47.25" hidden="1" x14ac:dyDescent="0.25">
      <c r="A45" s="341"/>
      <c r="B45" s="480"/>
      <c r="C45" s="375"/>
      <c r="D45" s="375"/>
      <c r="E45" s="375"/>
      <c r="F45" s="375"/>
      <c r="G45" s="375"/>
      <c r="H45" s="375"/>
      <c r="I45" s="375">
        <v>21698540</v>
      </c>
      <c r="J45" s="375">
        <v>21698540</v>
      </c>
      <c r="K45" s="375">
        <v>21698540</v>
      </c>
      <c r="L45" s="375">
        <v>21698540</v>
      </c>
      <c r="M45" s="355" t="s">
        <v>378</v>
      </c>
      <c r="N45" s="442" t="s">
        <v>378</v>
      </c>
      <c r="O45" s="321"/>
    </row>
    <row r="46" spans="1:15" ht="47.25" hidden="1" x14ac:dyDescent="0.25">
      <c r="A46" s="341"/>
      <c r="B46" s="429"/>
      <c r="C46" s="375"/>
      <c r="D46" s="375"/>
      <c r="E46" s="375">
        <v>88385768.75</v>
      </c>
      <c r="F46" s="375"/>
      <c r="G46" s="375"/>
      <c r="H46" s="375"/>
      <c r="I46" s="375"/>
      <c r="J46" s="375"/>
      <c r="K46" s="375"/>
      <c r="L46" s="375"/>
      <c r="M46" s="355" t="s">
        <v>379</v>
      </c>
      <c r="N46" s="335" t="s">
        <v>380</v>
      </c>
      <c r="O46" s="321"/>
    </row>
    <row r="47" spans="1:15" ht="63" hidden="1" x14ac:dyDescent="0.25">
      <c r="A47" s="341"/>
      <c r="B47" s="429"/>
      <c r="C47" s="375"/>
      <c r="D47" s="375"/>
      <c r="E47" s="375">
        <v>13007000</v>
      </c>
      <c r="F47" s="375"/>
      <c r="G47" s="375">
        <v>13007000</v>
      </c>
      <c r="H47" s="375"/>
      <c r="I47" s="375"/>
      <c r="J47" s="375"/>
      <c r="K47" s="375"/>
      <c r="L47" s="375"/>
      <c r="M47" s="355" t="s">
        <v>381</v>
      </c>
      <c r="N47" s="335" t="s">
        <v>381</v>
      </c>
      <c r="O47" s="321"/>
    </row>
    <row r="48" spans="1:15" ht="63" hidden="1" x14ac:dyDescent="0.25">
      <c r="A48" s="341"/>
      <c r="B48" s="429"/>
      <c r="C48" s="332"/>
      <c r="D48" s="332"/>
      <c r="E48" s="332">
        <v>15000000</v>
      </c>
      <c r="F48" s="332"/>
      <c r="G48" s="372"/>
      <c r="H48" s="372"/>
      <c r="I48" s="376"/>
      <c r="J48" s="299"/>
      <c r="K48" s="299"/>
      <c r="L48" s="299"/>
      <c r="M48" s="355" t="s">
        <v>382</v>
      </c>
      <c r="N48" s="335" t="s">
        <v>383</v>
      </c>
      <c r="O48" s="321"/>
    </row>
    <row r="49" spans="1:15" ht="31.5" hidden="1" x14ac:dyDescent="0.25">
      <c r="A49" s="341"/>
      <c r="B49" s="429"/>
      <c r="C49" s="332"/>
      <c r="D49" s="332"/>
      <c r="E49" s="332">
        <v>49000000</v>
      </c>
      <c r="F49" s="332"/>
      <c r="G49" s="372"/>
      <c r="H49" s="372"/>
      <c r="I49" s="376"/>
      <c r="J49" s="299"/>
      <c r="K49" s="299"/>
      <c r="L49" s="299"/>
      <c r="M49" s="355" t="s">
        <v>384</v>
      </c>
      <c r="N49" s="442" t="s">
        <v>380</v>
      </c>
      <c r="O49" s="321"/>
    </row>
    <row r="50" spans="1:15" ht="78.75" hidden="1" x14ac:dyDescent="0.25">
      <c r="A50" s="341"/>
      <c r="B50" s="429"/>
      <c r="C50" s="332"/>
      <c r="D50" s="332"/>
      <c r="E50" s="332">
        <v>2230762</v>
      </c>
      <c r="F50" s="332"/>
      <c r="G50" s="372"/>
      <c r="H50" s="372"/>
      <c r="I50" s="372"/>
      <c r="J50" s="332"/>
      <c r="K50" s="332"/>
      <c r="L50" s="332"/>
      <c r="M50" s="355" t="s">
        <v>385</v>
      </c>
      <c r="N50" s="355" t="s">
        <v>386</v>
      </c>
      <c r="O50" s="321"/>
    </row>
    <row r="51" spans="1:15" ht="78.75" hidden="1" x14ac:dyDescent="0.25">
      <c r="A51" s="341"/>
      <c r="B51" s="429"/>
      <c r="C51" s="332"/>
      <c r="D51" s="332"/>
      <c r="E51" s="332"/>
      <c r="F51" s="332"/>
      <c r="G51" s="372"/>
      <c r="H51" s="372"/>
      <c r="I51" s="372">
        <v>26280359</v>
      </c>
      <c r="J51" s="332">
        <v>26280359</v>
      </c>
      <c r="K51" s="332">
        <v>26280359</v>
      </c>
      <c r="L51" s="332">
        <v>26280359</v>
      </c>
      <c r="M51" s="355" t="s">
        <v>387</v>
      </c>
      <c r="N51" s="355" t="s">
        <v>388</v>
      </c>
      <c r="O51" s="321"/>
    </row>
    <row r="52" spans="1:15" ht="94.5" hidden="1" x14ac:dyDescent="0.25">
      <c r="A52" s="341"/>
      <c r="B52" s="429" t="s">
        <v>389</v>
      </c>
      <c r="C52" s="332"/>
      <c r="D52" s="332"/>
      <c r="E52" s="332">
        <v>311693327</v>
      </c>
      <c r="F52" s="332"/>
      <c r="G52" s="372">
        <v>45568622</v>
      </c>
      <c r="H52" s="372"/>
      <c r="I52" s="372"/>
      <c r="J52" s="332"/>
      <c r="K52" s="332"/>
      <c r="L52" s="332"/>
      <c r="M52" s="355" t="s">
        <v>390</v>
      </c>
      <c r="N52" s="355" t="s">
        <v>391</v>
      </c>
      <c r="O52" s="321"/>
    </row>
    <row r="53" spans="1:15" ht="165.75" hidden="1" customHeight="1" x14ac:dyDescent="0.25">
      <c r="A53" s="341"/>
      <c r="B53" s="429" t="s">
        <v>392</v>
      </c>
      <c r="C53" s="332"/>
      <c r="D53" s="332"/>
      <c r="E53" s="332">
        <v>5894124</v>
      </c>
      <c r="F53" s="332"/>
      <c r="G53" s="372">
        <v>358665</v>
      </c>
      <c r="H53" s="372"/>
      <c r="I53" s="372"/>
      <c r="J53" s="332"/>
      <c r="K53" s="332"/>
      <c r="L53" s="332"/>
      <c r="M53" s="355" t="s">
        <v>393</v>
      </c>
      <c r="N53" s="355" t="s">
        <v>394</v>
      </c>
      <c r="O53" s="321"/>
    </row>
    <row r="54" spans="1:15" ht="110.25" hidden="1" x14ac:dyDescent="0.25">
      <c r="A54" s="341"/>
      <c r="B54" s="429" t="s">
        <v>395</v>
      </c>
      <c r="C54" s="332"/>
      <c r="D54" s="332"/>
      <c r="E54" s="332">
        <v>17803529</v>
      </c>
      <c r="F54" s="332"/>
      <c r="G54" s="372"/>
      <c r="H54" s="372"/>
      <c r="I54" s="372"/>
      <c r="J54" s="332"/>
      <c r="K54" s="332"/>
      <c r="L54" s="332"/>
      <c r="M54" s="355" t="s">
        <v>396</v>
      </c>
      <c r="N54" s="355" t="s">
        <v>397</v>
      </c>
      <c r="O54" s="321"/>
    </row>
    <row r="55" spans="1:15" ht="135" hidden="1" x14ac:dyDescent="0.25">
      <c r="A55" s="341"/>
      <c r="B55" s="429" t="s">
        <v>398</v>
      </c>
      <c r="C55" s="332"/>
      <c r="D55" s="332"/>
      <c r="E55" s="332">
        <v>2407150</v>
      </c>
      <c r="F55" s="332"/>
      <c r="G55" s="372">
        <v>2407150</v>
      </c>
      <c r="H55" s="372"/>
      <c r="I55" s="372">
        <v>2525051</v>
      </c>
      <c r="J55" s="332">
        <v>2525051</v>
      </c>
      <c r="K55" s="332">
        <v>2525051</v>
      </c>
      <c r="L55" s="332">
        <v>2525051</v>
      </c>
      <c r="M55" s="355" t="s">
        <v>399</v>
      </c>
      <c r="N55" s="355" t="s">
        <v>400</v>
      </c>
      <c r="O55" s="321"/>
    </row>
    <row r="56" spans="1:15" ht="189" hidden="1" x14ac:dyDescent="0.25">
      <c r="A56" s="341"/>
      <c r="B56" s="429" t="s">
        <v>401</v>
      </c>
      <c r="C56" s="332"/>
      <c r="D56" s="332"/>
      <c r="E56" s="332">
        <v>14424842</v>
      </c>
      <c r="F56" s="332"/>
      <c r="G56" s="372">
        <v>8373877</v>
      </c>
      <c r="H56" s="372"/>
      <c r="I56" s="372">
        <v>8163042</v>
      </c>
      <c r="J56" s="332">
        <v>8276955</v>
      </c>
      <c r="K56" s="332">
        <v>8163042</v>
      </c>
      <c r="L56" s="332">
        <v>8276955</v>
      </c>
      <c r="M56" s="355" t="s">
        <v>402</v>
      </c>
      <c r="N56" s="355" t="s">
        <v>403</v>
      </c>
      <c r="O56" s="321"/>
    </row>
    <row r="57" spans="1:15" ht="130.5" hidden="1" customHeight="1" x14ac:dyDescent="0.25">
      <c r="A57" s="341"/>
      <c r="B57" s="429" t="s">
        <v>404</v>
      </c>
      <c r="C57" s="332"/>
      <c r="D57" s="332"/>
      <c r="E57" s="332">
        <v>28063069</v>
      </c>
      <c r="F57" s="332"/>
      <c r="G57" s="372">
        <v>18808087</v>
      </c>
      <c r="H57" s="372"/>
      <c r="I57" s="372">
        <v>236114</v>
      </c>
      <c r="J57" s="332">
        <v>122201</v>
      </c>
      <c r="K57" s="332">
        <v>236114</v>
      </c>
      <c r="L57" s="332">
        <v>122201</v>
      </c>
      <c r="M57" s="355" t="s">
        <v>405</v>
      </c>
      <c r="N57" s="355" t="s">
        <v>406</v>
      </c>
      <c r="O57" s="321"/>
    </row>
    <row r="58" spans="1:15" ht="75" hidden="1" x14ac:dyDescent="0.25">
      <c r="A58" s="341"/>
      <c r="B58" s="429" t="s">
        <v>407</v>
      </c>
      <c r="C58" s="332"/>
      <c r="D58" s="332"/>
      <c r="E58" s="332">
        <v>24353689</v>
      </c>
      <c r="F58" s="332"/>
      <c r="G58" s="372"/>
      <c r="H58" s="372"/>
      <c r="I58" s="372"/>
      <c r="J58" s="332"/>
      <c r="K58" s="332"/>
      <c r="L58" s="332"/>
      <c r="M58" s="355" t="s">
        <v>408</v>
      </c>
      <c r="N58" s="355" t="s">
        <v>409</v>
      </c>
      <c r="O58" s="321"/>
    </row>
    <row r="59" spans="1:15" ht="15.75" hidden="1" x14ac:dyDescent="0.25">
      <c r="A59" s="341"/>
      <c r="B59" s="429"/>
      <c r="C59" s="332"/>
      <c r="D59" s="332"/>
      <c r="E59" s="332"/>
      <c r="F59" s="332"/>
      <c r="G59" s="372"/>
      <c r="H59" s="372"/>
      <c r="I59" s="372"/>
      <c r="J59" s="332"/>
      <c r="K59" s="332"/>
      <c r="L59" s="332"/>
      <c r="M59" s="355"/>
      <c r="N59" s="355"/>
      <c r="O59" s="321"/>
    </row>
    <row r="60" spans="1:15" ht="71.25" hidden="1" x14ac:dyDescent="0.25">
      <c r="A60" s="341" t="s">
        <v>58</v>
      </c>
      <c r="B60" s="342" t="s">
        <v>59</v>
      </c>
      <c r="C60" s="301">
        <f>C61</f>
        <v>0</v>
      </c>
      <c r="D60" s="301">
        <f t="shared" ref="D60:K60" si="10">D61</f>
        <v>0</v>
      </c>
      <c r="E60" s="301">
        <f t="shared" si="10"/>
        <v>57811092</v>
      </c>
      <c r="F60" s="301">
        <f t="shared" si="10"/>
        <v>0</v>
      </c>
      <c r="G60" s="378">
        <f t="shared" si="10"/>
        <v>57811092</v>
      </c>
      <c r="H60" s="378">
        <f t="shared" si="10"/>
        <v>0</v>
      </c>
      <c r="I60" s="378">
        <v>6007845</v>
      </c>
      <c r="J60" s="301">
        <v>6197591</v>
      </c>
      <c r="K60" s="301">
        <f t="shared" si="10"/>
        <v>6007845</v>
      </c>
      <c r="L60" s="301">
        <v>6197591</v>
      </c>
      <c r="M60" s="404"/>
      <c r="N60" s="444"/>
      <c r="O60" s="321"/>
    </row>
    <row r="61" spans="1:15" s="303" customFormat="1" ht="30" hidden="1" x14ac:dyDescent="0.25">
      <c r="A61" s="482"/>
      <c r="B61" s="344" t="s">
        <v>57</v>
      </c>
      <c r="C61" s="302">
        <f>C62+C63+C64</f>
        <v>0</v>
      </c>
      <c r="D61" s="302">
        <f t="shared" ref="D61:K61" si="11">D62+D63+D64</f>
        <v>0</v>
      </c>
      <c r="E61" s="302">
        <f>E62+E63+E64</f>
        <v>57811092</v>
      </c>
      <c r="F61" s="302">
        <f t="shared" si="11"/>
        <v>0</v>
      </c>
      <c r="G61" s="379">
        <f>G62+G63+G64</f>
        <v>57811092</v>
      </c>
      <c r="H61" s="379">
        <f t="shared" si="11"/>
        <v>0</v>
      </c>
      <c r="I61" s="379">
        <v>6007845</v>
      </c>
      <c r="J61" s="302">
        <v>6197591</v>
      </c>
      <c r="K61" s="302">
        <f t="shared" si="11"/>
        <v>6007845</v>
      </c>
      <c r="L61" s="302">
        <v>6197591</v>
      </c>
      <c r="M61" s="403"/>
      <c r="N61" s="444"/>
      <c r="O61" s="321"/>
    </row>
    <row r="62" spans="1:15" ht="299.25" hidden="1" x14ac:dyDescent="0.25">
      <c r="A62" s="341"/>
      <c r="B62" s="336" t="s">
        <v>457</v>
      </c>
      <c r="C62" s="294">
        <v>0</v>
      </c>
      <c r="D62" s="294">
        <v>0</v>
      </c>
      <c r="E62" s="332">
        <v>57811092</v>
      </c>
      <c r="F62" s="300"/>
      <c r="G62" s="372">
        <v>57811092</v>
      </c>
      <c r="H62" s="377"/>
      <c r="I62" s="372">
        <v>6007845</v>
      </c>
      <c r="J62" s="332">
        <v>6197591</v>
      </c>
      <c r="K62" s="332">
        <v>6007845</v>
      </c>
      <c r="L62" s="332">
        <v>6197591</v>
      </c>
      <c r="M62" s="358" t="s">
        <v>458</v>
      </c>
      <c r="N62" s="444" t="s">
        <v>459</v>
      </c>
      <c r="O62" s="321">
        <f>J62-I62</f>
        <v>189746</v>
      </c>
    </row>
    <row r="63" spans="1:15" ht="15.75" hidden="1" x14ac:dyDescent="0.25">
      <c r="A63" s="341"/>
      <c r="B63" s="336"/>
      <c r="C63" s="294"/>
      <c r="D63" s="294"/>
      <c r="E63" s="332"/>
      <c r="F63" s="300"/>
      <c r="G63" s="372"/>
      <c r="H63" s="377"/>
      <c r="I63" s="372"/>
      <c r="J63" s="332"/>
      <c r="K63" s="332"/>
      <c r="L63" s="332"/>
      <c r="M63" s="403"/>
      <c r="N63" s="444"/>
      <c r="O63" s="321"/>
    </row>
    <row r="64" spans="1:15" ht="15.75" hidden="1" x14ac:dyDescent="0.25">
      <c r="A64" s="341"/>
      <c r="B64" s="336"/>
      <c r="C64" s="294"/>
      <c r="D64" s="294"/>
      <c r="E64" s="332"/>
      <c r="F64" s="300"/>
      <c r="G64" s="372"/>
      <c r="H64" s="377"/>
      <c r="I64" s="372"/>
      <c r="J64" s="332"/>
      <c r="K64" s="332"/>
      <c r="L64" s="332"/>
      <c r="M64" s="403"/>
      <c r="N64" s="444"/>
      <c r="O64" s="321"/>
    </row>
    <row r="65" spans="1:15" ht="99.75" hidden="1" x14ac:dyDescent="0.25">
      <c r="A65" s="341" t="s">
        <v>193</v>
      </c>
      <c r="B65" s="342" t="s">
        <v>230</v>
      </c>
      <c r="C65" s="298">
        <f>C66</f>
        <v>0</v>
      </c>
      <c r="D65" s="298">
        <f t="shared" ref="D65:K66" si="12">D66</f>
        <v>0</v>
      </c>
      <c r="E65" s="298">
        <f t="shared" si="12"/>
        <v>0</v>
      </c>
      <c r="F65" s="298">
        <f t="shared" si="12"/>
        <v>0</v>
      </c>
      <c r="G65" s="378">
        <f t="shared" si="12"/>
        <v>0</v>
      </c>
      <c r="H65" s="375">
        <f t="shared" si="12"/>
        <v>0</v>
      </c>
      <c r="I65" s="375">
        <v>0</v>
      </c>
      <c r="J65" s="298">
        <v>0</v>
      </c>
      <c r="K65" s="298">
        <f t="shared" si="12"/>
        <v>0</v>
      </c>
      <c r="L65" s="298">
        <v>0</v>
      </c>
      <c r="M65" s="403"/>
      <c r="N65" s="442"/>
      <c r="O65" s="321"/>
    </row>
    <row r="66" spans="1:15" ht="30" hidden="1" x14ac:dyDescent="0.25">
      <c r="A66" s="341"/>
      <c r="B66" s="344" t="s">
        <v>57</v>
      </c>
      <c r="C66" s="302">
        <f>C67</f>
        <v>0</v>
      </c>
      <c r="D66" s="302">
        <f t="shared" si="12"/>
        <v>0</v>
      </c>
      <c r="E66" s="302">
        <f t="shared" si="12"/>
        <v>0</v>
      </c>
      <c r="F66" s="302">
        <f t="shared" si="12"/>
        <v>0</v>
      </c>
      <c r="G66" s="379">
        <f t="shared" si="12"/>
        <v>0</v>
      </c>
      <c r="H66" s="379">
        <f t="shared" si="12"/>
        <v>0</v>
      </c>
      <c r="I66" s="379">
        <v>0</v>
      </c>
      <c r="J66" s="302">
        <v>0</v>
      </c>
      <c r="K66" s="302">
        <f t="shared" si="12"/>
        <v>0</v>
      </c>
      <c r="L66" s="302">
        <v>0</v>
      </c>
      <c r="M66" s="403"/>
      <c r="N66" s="442"/>
      <c r="O66" s="321"/>
    </row>
    <row r="67" spans="1:15" ht="15.75" hidden="1" x14ac:dyDescent="0.25">
      <c r="A67" s="341"/>
      <c r="B67" s="336"/>
      <c r="C67" s="298"/>
      <c r="D67" s="298"/>
      <c r="E67" s="298"/>
      <c r="F67" s="298"/>
      <c r="G67" s="375"/>
      <c r="H67" s="375"/>
      <c r="I67" s="375"/>
      <c r="J67" s="298"/>
      <c r="K67" s="298"/>
      <c r="L67" s="298"/>
      <c r="M67" s="403"/>
      <c r="N67" s="442"/>
      <c r="O67" s="321"/>
    </row>
    <row r="68" spans="1:15" ht="85.5" hidden="1" x14ac:dyDescent="0.25">
      <c r="A68" s="341" t="s">
        <v>126</v>
      </c>
      <c r="B68" s="342" t="s">
        <v>231</v>
      </c>
      <c r="C68" s="301">
        <f>C69</f>
        <v>0</v>
      </c>
      <c r="D68" s="301">
        <f t="shared" ref="D68:K68" si="13">D69</f>
        <v>0</v>
      </c>
      <c r="E68" s="301">
        <f t="shared" si="13"/>
        <v>0</v>
      </c>
      <c r="F68" s="301">
        <f t="shared" si="13"/>
        <v>0</v>
      </c>
      <c r="G68" s="378">
        <f t="shared" si="13"/>
        <v>0</v>
      </c>
      <c r="H68" s="378">
        <f t="shared" si="13"/>
        <v>0</v>
      </c>
      <c r="I68" s="378">
        <v>0</v>
      </c>
      <c r="J68" s="301">
        <v>0</v>
      </c>
      <c r="K68" s="301">
        <f t="shared" si="13"/>
        <v>0</v>
      </c>
      <c r="L68" s="301">
        <v>0</v>
      </c>
      <c r="M68" s="404"/>
      <c r="N68" s="442"/>
      <c r="O68" s="321"/>
    </row>
    <row r="69" spans="1:15" ht="30" hidden="1" x14ac:dyDescent="0.25">
      <c r="A69" s="341"/>
      <c r="B69" s="344" t="s">
        <v>45</v>
      </c>
      <c r="C69" s="302">
        <f>SUM(C70:C71)</f>
        <v>0</v>
      </c>
      <c r="D69" s="302">
        <f t="shared" ref="D69:K69" si="14">SUM(D70:D71)</f>
        <v>0</v>
      </c>
      <c r="E69" s="302">
        <f t="shared" si="14"/>
        <v>0</v>
      </c>
      <c r="F69" s="302">
        <f t="shared" si="14"/>
        <v>0</v>
      </c>
      <c r="G69" s="379">
        <f t="shared" si="14"/>
        <v>0</v>
      </c>
      <c r="H69" s="379">
        <f t="shared" si="14"/>
        <v>0</v>
      </c>
      <c r="I69" s="379">
        <v>0</v>
      </c>
      <c r="J69" s="302">
        <v>0</v>
      </c>
      <c r="K69" s="302">
        <f t="shared" si="14"/>
        <v>0</v>
      </c>
      <c r="L69" s="302">
        <v>0</v>
      </c>
      <c r="M69" s="403"/>
      <c r="N69" s="442"/>
      <c r="O69" s="321"/>
    </row>
    <row r="70" spans="1:15" ht="15.75" hidden="1" x14ac:dyDescent="0.25">
      <c r="A70" s="341"/>
      <c r="B70" s="344"/>
      <c r="C70" s="302"/>
      <c r="D70" s="302"/>
      <c r="E70" s="302"/>
      <c r="F70" s="302"/>
      <c r="G70" s="379"/>
      <c r="H70" s="379"/>
      <c r="I70" s="375"/>
      <c r="J70" s="298"/>
      <c r="K70" s="298"/>
      <c r="L70" s="298"/>
      <c r="M70" s="355"/>
      <c r="N70" s="335"/>
      <c r="O70" s="321"/>
    </row>
    <row r="71" spans="1:15" ht="15.75" hidden="1" x14ac:dyDescent="0.25">
      <c r="A71" s="341"/>
      <c r="B71" s="344"/>
      <c r="C71" s="302"/>
      <c r="D71" s="302"/>
      <c r="E71" s="302"/>
      <c r="F71" s="302"/>
      <c r="G71" s="379"/>
      <c r="H71" s="379"/>
      <c r="I71" s="375"/>
      <c r="J71" s="298"/>
      <c r="K71" s="298"/>
      <c r="L71" s="298"/>
      <c r="M71" s="355"/>
      <c r="N71" s="335"/>
      <c r="O71" s="321"/>
    </row>
    <row r="72" spans="1:15" ht="71.25" hidden="1" x14ac:dyDescent="0.25">
      <c r="A72" s="341" t="s">
        <v>216</v>
      </c>
      <c r="B72" s="479" t="s">
        <v>223</v>
      </c>
      <c r="C72" s="293">
        <f>C73</f>
        <v>0</v>
      </c>
      <c r="D72" s="293">
        <f t="shared" ref="D72:K72" si="15">D73</f>
        <v>0</v>
      </c>
      <c r="E72" s="293">
        <f t="shared" si="15"/>
        <v>445000</v>
      </c>
      <c r="F72" s="293">
        <f t="shared" si="15"/>
        <v>5000</v>
      </c>
      <c r="G72" s="370">
        <f t="shared" si="15"/>
        <v>445000</v>
      </c>
      <c r="H72" s="370">
        <f t="shared" si="15"/>
        <v>5000</v>
      </c>
      <c r="I72" s="370">
        <v>1000000</v>
      </c>
      <c r="J72" s="293">
        <v>1000000</v>
      </c>
      <c r="K72" s="293">
        <f t="shared" si="15"/>
        <v>1000000</v>
      </c>
      <c r="L72" s="293">
        <v>1000000</v>
      </c>
      <c r="M72" s="415"/>
      <c r="N72" s="442"/>
      <c r="O72" s="321"/>
    </row>
    <row r="73" spans="1:15" ht="60" hidden="1" x14ac:dyDescent="0.25">
      <c r="A73" s="341"/>
      <c r="B73" s="344" t="s">
        <v>136</v>
      </c>
      <c r="C73" s="294">
        <f>SUM(C74:C78)</f>
        <v>0</v>
      </c>
      <c r="D73" s="294">
        <f t="shared" ref="D73:K73" si="16">SUM(D74:D78)</f>
        <v>0</v>
      </c>
      <c r="E73" s="294">
        <f t="shared" si="16"/>
        <v>445000</v>
      </c>
      <c r="F73" s="294">
        <f t="shared" si="16"/>
        <v>5000</v>
      </c>
      <c r="G73" s="294">
        <f t="shared" si="16"/>
        <v>445000</v>
      </c>
      <c r="H73" s="294">
        <f t="shared" si="16"/>
        <v>5000</v>
      </c>
      <c r="I73" s="371">
        <v>1000000</v>
      </c>
      <c r="J73" s="294">
        <v>1000000</v>
      </c>
      <c r="K73" s="294">
        <f t="shared" si="16"/>
        <v>1000000</v>
      </c>
      <c r="L73" s="294">
        <v>1000000</v>
      </c>
      <c r="M73" s="359"/>
      <c r="N73" s="442"/>
      <c r="O73" s="321"/>
    </row>
    <row r="74" spans="1:15" ht="54.75" hidden="1" customHeight="1" x14ac:dyDescent="0.25">
      <c r="A74" s="341"/>
      <c r="B74" s="336"/>
      <c r="C74" s="332"/>
      <c r="D74" s="332"/>
      <c r="E74" s="332">
        <v>445000</v>
      </c>
      <c r="F74" s="332"/>
      <c r="G74" s="372">
        <v>445000</v>
      </c>
      <c r="H74" s="372"/>
      <c r="I74" s="372"/>
      <c r="J74" s="332"/>
      <c r="K74" s="332"/>
      <c r="L74" s="332"/>
      <c r="M74" s="353" t="s">
        <v>410</v>
      </c>
      <c r="N74" s="442" t="s">
        <v>410</v>
      </c>
      <c r="O74" s="321"/>
    </row>
    <row r="75" spans="1:15" ht="39" hidden="1" customHeight="1" x14ac:dyDescent="0.25">
      <c r="A75" s="341"/>
      <c r="B75" s="336"/>
      <c r="C75" s="332"/>
      <c r="D75" s="332"/>
      <c r="E75" s="332"/>
      <c r="F75" s="332">
        <v>5000</v>
      </c>
      <c r="G75" s="372"/>
      <c r="H75" s="372">
        <v>5000</v>
      </c>
      <c r="I75" s="372"/>
      <c r="J75" s="332"/>
      <c r="K75" s="332"/>
      <c r="L75" s="332"/>
      <c r="M75" s="353" t="s">
        <v>411</v>
      </c>
      <c r="N75" s="442" t="s">
        <v>411</v>
      </c>
      <c r="O75" s="321"/>
    </row>
    <row r="76" spans="1:15" ht="50.25" hidden="1" customHeight="1" x14ac:dyDescent="0.25">
      <c r="A76" s="341"/>
      <c r="B76" s="336"/>
      <c r="C76" s="332"/>
      <c r="D76" s="332"/>
      <c r="E76" s="332"/>
      <c r="F76" s="332"/>
      <c r="G76" s="372"/>
      <c r="H76" s="372"/>
      <c r="I76" s="372">
        <v>1000000</v>
      </c>
      <c r="J76" s="332">
        <v>1000000</v>
      </c>
      <c r="K76" s="332">
        <v>1000000</v>
      </c>
      <c r="L76" s="332">
        <v>1000000</v>
      </c>
      <c r="M76" s="353" t="s">
        <v>412</v>
      </c>
      <c r="N76" s="461" t="s">
        <v>412</v>
      </c>
      <c r="O76" s="321"/>
    </row>
    <row r="77" spans="1:15" ht="15.75" hidden="1" x14ac:dyDescent="0.25">
      <c r="A77" s="341"/>
      <c r="B77" s="336"/>
      <c r="C77" s="332"/>
      <c r="D77" s="332"/>
      <c r="E77" s="332"/>
      <c r="F77" s="332"/>
      <c r="G77" s="372"/>
      <c r="H77" s="372"/>
      <c r="I77" s="372"/>
      <c r="J77" s="332"/>
      <c r="K77" s="332"/>
      <c r="L77" s="332"/>
      <c r="M77" s="353"/>
      <c r="N77" s="442"/>
      <c r="O77" s="321"/>
    </row>
    <row r="78" spans="1:15" ht="15.75" hidden="1" x14ac:dyDescent="0.25">
      <c r="A78" s="341"/>
      <c r="B78" s="336"/>
      <c r="C78" s="332"/>
      <c r="D78" s="332"/>
      <c r="E78" s="332"/>
      <c r="F78" s="332"/>
      <c r="G78" s="372"/>
      <c r="H78" s="372"/>
      <c r="I78" s="372"/>
      <c r="J78" s="332"/>
      <c r="K78" s="332"/>
      <c r="L78" s="332"/>
      <c r="M78" s="353"/>
      <c r="N78" s="442"/>
      <c r="O78" s="321"/>
    </row>
    <row r="79" spans="1:15" ht="128.25" hidden="1" x14ac:dyDescent="0.25">
      <c r="A79" s="341" t="s">
        <v>232</v>
      </c>
      <c r="B79" s="342" t="s">
        <v>233</v>
      </c>
      <c r="C79" s="301">
        <f>C80+C82</f>
        <v>0</v>
      </c>
      <c r="D79" s="301">
        <f t="shared" ref="D79:K79" si="17">D80+D82</f>
        <v>0</v>
      </c>
      <c r="E79" s="301">
        <f t="shared" si="17"/>
        <v>0</v>
      </c>
      <c r="F79" s="301">
        <f t="shared" si="17"/>
        <v>0</v>
      </c>
      <c r="G79" s="378">
        <f t="shared" si="17"/>
        <v>0</v>
      </c>
      <c r="H79" s="378">
        <f t="shared" si="17"/>
        <v>0</v>
      </c>
      <c r="I79" s="378">
        <v>450000</v>
      </c>
      <c r="J79" s="301">
        <v>450000</v>
      </c>
      <c r="K79" s="301">
        <f t="shared" si="17"/>
        <v>450000</v>
      </c>
      <c r="L79" s="301">
        <v>450000</v>
      </c>
      <c r="M79" s="404"/>
      <c r="N79" s="335"/>
      <c r="O79" s="321"/>
    </row>
    <row r="80" spans="1:15" ht="30" hidden="1" x14ac:dyDescent="0.25">
      <c r="A80" s="343"/>
      <c r="B80" s="344" t="s">
        <v>45</v>
      </c>
      <c r="C80" s="302">
        <f>C81</f>
        <v>0</v>
      </c>
      <c r="D80" s="302">
        <f t="shared" ref="D80:K80" si="18">D81</f>
        <v>0</v>
      </c>
      <c r="E80" s="302">
        <f t="shared" si="18"/>
        <v>0</v>
      </c>
      <c r="F80" s="302">
        <f t="shared" si="18"/>
        <v>0</v>
      </c>
      <c r="G80" s="379">
        <f t="shared" si="18"/>
        <v>0</v>
      </c>
      <c r="H80" s="379">
        <f t="shared" si="18"/>
        <v>0</v>
      </c>
      <c r="I80" s="379">
        <v>450000</v>
      </c>
      <c r="J80" s="302">
        <v>450000</v>
      </c>
      <c r="K80" s="302">
        <f t="shared" si="18"/>
        <v>450000</v>
      </c>
      <c r="L80" s="302">
        <v>450000</v>
      </c>
      <c r="M80" s="403"/>
      <c r="N80" s="449"/>
      <c r="O80" s="321"/>
    </row>
    <row r="81" spans="1:15" ht="31.5" hidden="1" x14ac:dyDescent="0.25">
      <c r="A81" s="343"/>
      <c r="B81" s="336"/>
      <c r="C81" s="294"/>
      <c r="D81" s="294"/>
      <c r="E81" s="298"/>
      <c r="F81" s="298"/>
      <c r="G81" s="375"/>
      <c r="H81" s="375"/>
      <c r="I81" s="375">
        <v>450000</v>
      </c>
      <c r="J81" s="298">
        <v>450000</v>
      </c>
      <c r="K81" s="298">
        <v>450000</v>
      </c>
      <c r="L81" s="298">
        <v>450000</v>
      </c>
      <c r="M81" s="403" t="s">
        <v>413</v>
      </c>
      <c r="N81" s="447" t="s">
        <v>414</v>
      </c>
      <c r="O81" s="321"/>
    </row>
    <row r="82" spans="1:15" ht="60" hidden="1" x14ac:dyDescent="0.25">
      <c r="A82" s="343"/>
      <c r="B82" s="344" t="s">
        <v>122</v>
      </c>
      <c r="C82" s="302">
        <f t="shared" ref="C82:K82" si="19">SUM(C83:C84)</f>
        <v>0</v>
      </c>
      <c r="D82" s="302">
        <f t="shared" si="19"/>
        <v>0</v>
      </c>
      <c r="E82" s="302">
        <f t="shared" si="19"/>
        <v>0</v>
      </c>
      <c r="F82" s="302">
        <f t="shared" si="19"/>
        <v>0</v>
      </c>
      <c r="G82" s="379">
        <f t="shared" si="19"/>
        <v>0</v>
      </c>
      <c r="H82" s="379">
        <f t="shared" si="19"/>
        <v>0</v>
      </c>
      <c r="I82" s="379">
        <v>0</v>
      </c>
      <c r="J82" s="302">
        <v>0</v>
      </c>
      <c r="K82" s="302">
        <f t="shared" si="19"/>
        <v>0</v>
      </c>
      <c r="L82" s="302">
        <v>0</v>
      </c>
      <c r="M82" s="403"/>
      <c r="N82" s="449"/>
      <c r="O82" s="321"/>
    </row>
    <row r="83" spans="1:15" ht="15.75" hidden="1" x14ac:dyDescent="0.25">
      <c r="A83" s="341"/>
      <c r="B83" s="340"/>
      <c r="C83" s="375"/>
      <c r="D83" s="375"/>
      <c r="E83" s="375"/>
      <c r="F83" s="375"/>
      <c r="G83" s="375"/>
      <c r="H83" s="379"/>
      <c r="I83" s="379"/>
      <c r="J83" s="379"/>
      <c r="K83" s="379"/>
      <c r="L83" s="379"/>
      <c r="M83" s="379"/>
      <c r="N83" s="442"/>
      <c r="O83" s="321"/>
    </row>
    <row r="84" spans="1:15" ht="15.75" hidden="1" x14ac:dyDescent="0.25">
      <c r="A84" s="343"/>
      <c r="B84" s="336"/>
      <c r="C84" s="294"/>
      <c r="D84" s="294"/>
      <c r="E84" s="298"/>
      <c r="F84" s="298"/>
      <c r="G84" s="375"/>
      <c r="H84" s="375"/>
      <c r="I84" s="375"/>
      <c r="J84" s="298"/>
      <c r="K84" s="298"/>
      <c r="L84" s="298"/>
      <c r="M84" s="403"/>
      <c r="N84" s="447"/>
      <c r="O84" s="321"/>
    </row>
    <row r="85" spans="1:15" ht="71.25" hidden="1" x14ac:dyDescent="0.25">
      <c r="A85" s="341" t="s">
        <v>251</v>
      </c>
      <c r="B85" s="342" t="s">
        <v>252</v>
      </c>
      <c r="C85" s="294">
        <f>C86</f>
        <v>0</v>
      </c>
      <c r="D85" s="294">
        <f t="shared" ref="D85:K86" si="20">D86</f>
        <v>0</v>
      </c>
      <c r="E85" s="296">
        <f t="shared" si="20"/>
        <v>0</v>
      </c>
      <c r="F85" s="296">
        <f t="shared" si="20"/>
        <v>0</v>
      </c>
      <c r="G85" s="374">
        <f t="shared" si="20"/>
        <v>0</v>
      </c>
      <c r="H85" s="374">
        <f t="shared" si="20"/>
        <v>0</v>
      </c>
      <c r="I85" s="374">
        <v>0</v>
      </c>
      <c r="J85" s="296">
        <v>0</v>
      </c>
      <c r="K85" s="296">
        <f t="shared" si="20"/>
        <v>0</v>
      </c>
      <c r="L85" s="296">
        <v>0</v>
      </c>
      <c r="M85" s="403"/>
      <c r="N85" s="450"/>
      <c r="O85" s="321"/>
    </row>
    <row r="86" spans="1:15" ht="30" hidden="1" x14ac:dyDescent="0.25">
      <c r="A86" s="343"/>
      <c r="B86" s="344" t="s">
        <v>45</v>
      </c>
      <c r="C86" s="294">
        <f>C87</f>
        <v>0</v>
      </c>
      <c r="D86" s="294">
        <f t="shared" si="20"/>
        <v>0</v>
      </c>
      <c r="E86" s="296">
        <f t="shared" si="20"/>
        <v>0</v>
      </c>
      <c r="F86" s="296">
        <f t="shared" si="20"/>
        <v>0</v>
      </c>
      <c r="G86" s="374">
        <f t="shared" si="20"/>
        <v>0</v>
      </c>
      <c r="H86" s="374">
        <f t="shared" si="20"/>
        <v>0</v>
      </c>
      <c r="I86" s="374">
        <v>0</v>
      </c>
      <c r="J86" s="296">
        <v>0</v>
      </c>
      <c r="K86" s="296">
        <f t="shared" si="20"/>
        <v>0</v>
      </c>
      <c r="L86" s="296">
        <v>0</v>
      </c>
      <c r="M86" s="403"/>
      <c r="N86" s="450"/>
      <c r="O86" s="321"/>
    </row>
    <row r="87" spans="1:15" ht="15.75" hidden="1" x14ac:dyDescent="0.25">
      <c r="A87" s="343"/>
      <c r="B87" s="344"/>
      <c r="C87" s="294"/>
      <c r="D87" s="294"/>
      <c r="E87" s="298"/>
      <c r="F87" s="298"/>
      <c r="G87" s="375"/>
      <c r="H87" s="375"/>
      <c r="I87" s="375"/>
      <c r="J87" s="298"/>
      <c r="K87" s="298"/>
      <c r="L87" s="298"/>
      <c r="M87" s="355"/>
      <c r="N87" s="451"/>
      <c r="O87" s="321"/>
    </row>
    <row r="88" spans="1:15" ht="57" hidden="1" x14ac:dyDescent="0.25">
      <c r="A88" s="341" t="s">
        <v>147</v>
      </c>
      <c r="B88" s="483" t="s">
        <v>46</v>
      </c>
      <c r="C88" s="293">
        <f t="shared" ref="C88:K88" si="21">C89+C159+C166</f>
        <v>-53368796</v>
      </c>
      <c r="D88" s="293">
        <f t="shared" si="21"/>
        <v>0</v>
      </c>
      <c r="E88" s="293">
        <f t="shared" si="21"/>
        <v>46567763</v>
      </c>
      <c r="F88" s="293">
        <f t="shared" si="21"/>
        <v>2897900</v>
      </c>
      <c r="G88" s="370">
        <f t="shared" si="21"/>
        <v>45484673</v>
      </c>
      <c r="H88" s="370">
        <f t="shared" si="21"/>
        <v>2897900</v>
      </c>
      <c r="I88" s="370">
        <v>57012088</v>
      </c>
      <c r="J88" s="293">
        <v>56518588</v>
      </c>
      <c r="K88" s="293">
        <f t="shared" si="21"/>
        <v>57012088</v>
      </c>
      <c r="L88" s="293">
        <v>56518588</v>
      </c>
      <c r="M88" s="415"/>
      <c r="N88" s="358"/>
      <c r="O88" s="321"/>
    </row>
    <row r="89" spans="1:15" ht="57" hidden="1" x14ac:dyDescent="0.25">
      <c r="A89" s="341" t="s">
        <v>148</v>
      </c>
      <c r="B89" s="483" t="s">
        <v>47</v>
      </c>
      <c r="C89" s="293">
        <f t="shared" ref="C89:K89" si="22">C90</f>
        <v>-53368796</v>
      </c>
      <c r="D89" s="293">
        <f t="shared" si="22"/>
        <v>0</v>
      </c>
      <c r="E89" s="293">
        <f t="shared" si="22"/>
        <v>42567763</v>
      </c>
      <c r="F89" s="293">
        <f t="shared" si="22"/>
        <v>2792650</v>
      </c>
      <c r="G89" s="370">
        <f t="shared" si="22"/>
        <v>41484673</v>
      </c>
      <c r="H89" s="370">
        <f t="shared" si="22"/>
        <v>2792650</v>
      </c>
      <c r="I89" s="370">
        <v>55879968</v>
      </c>
      <c r="J89" s="293">
        <v>56086468</v>
      </c>
      <c r="K89" s="293">
        <f t="shared" si="22"/>
        <v>55879968</v>
      </c>
      <c r="L89" s="293">
        <v>56086468</v>
      </c>
      <c r="M89" s="415"/>
      <c r="N89" s="335"/>
      <c r="O89" s="321"/>
    </row>
    <row r="90" spans="1:15" ht="45" hidden="1" x14ac:dyDescent="0.25">
      <c r="A90" s="341"/>
      <c r="B90" s="484" t="s">
        <v>48</v>
      </c>
      <c r="C90" s="294">
        <f>SUM(C91:C158)-C150-C151-C152-C153-C154-C155-C142-C143-C144-C145-C146-C147</f>
        <v>-53368796</v>
      </c>
      <c r="D90" s="294">
        <f t="shared" ref="D90:K90" si="23">SUM(D91:D158)-D150-D151-D152-D153-D154-D155-D142-D143-D144-D145-D146-D147</f>
        <v>0</v>
      </c>
      <c r="E90" s="294">
        <f>SUM(E91:E158)-E150-E151-E152-E153-E154-E155-E142-E143-E144-E145-E146-E147</f>
        <v>42567763</v>
      </c>
      <c r="F90" s="294">
        <f t="shared" si="23"/>
        <v>2792650</v>
      </c>
      <c r="G90" s="294">
        <f t="shared" si="23"/>
        <v>41484673</v>
      </c>
      <c r="H90" s="294">
        <f t="shared" si="23"/>
        <v>2792650</v>
      </c>
      <c r="I90" s="294">
        <v>55879968</v>
      </c>
      <c r="J90" s="294">
        <v>56086468</v>
      </c>
      <c r="K90" s="294">
        <f t="shared" si="23"/>
        <v>55879968</v>
      </c>
      <c r="L90" s="294">
        <v>56086468</v>
      </c>
      <c r="M90" s="359"/>
      <c r="N90" s="335"/>
      <c r="O90" s="321">
        <f>I90-J90</f>
        <v>-206500</v>
      </c>
    </row>
    <row r="91" spans="1:15" ht="141.75" hidden="1" x14ac:dyDescent="0.25">
      <c r="A91" s="341"/>
      <c r="B91" s="436" t="s">
        <v>632</v>
      </c>
      <c r="C91" s="332"/>
      <c r="D91" s="332"/>
      <c r="E91" s="332"/>
      <c r="F91" s="332"/>
      <c r="G91" s="332"/>
      <c r="H91" s="332"/>
      <c r="I91" s="332"/>
      <c r="J91" s="332">
        <v>2389804</v>
      </c>
      <c r="K91" s="332"/>
      <c r="L91" s="332">
        <v>2389804</v>
      </c>
      <c r="M91" s="359" t="s">
        <v>633</v>
      </c>
      <c r="N91" s="335" t="s">
        <v>634</v>
      </c>
      <c r="O91" s="321"/>
    </row>
    <row r="92" spans="1:15" ht="141.75" hidden="1" x14ac:dyDescent="0.25">
      <c r="A92" s="341"/>
      <c r="B92" s="436" t="s">
        <v>635</v>
      </c>
      <c r="C92" s="332"/>
      <c r="D92" s="332"/>
      <c r="E92" s="332"/>
      <c r="F92" s="332"/>
      <c r="G92" s="332"/>
      <c r="H92" s="332"/>
      <c r="I92" s="332"/>
      <c r="J92" s="332">
        <v>62548</v>
      </c>
      <c r="K92" s="332"/>
      <c r="L92" s="332">
        <v>62548</v>
      </c>
      <c r="M92" s="359" t="s">
        <v>636</v>
      </c>
      <c r="N92" s="335" t="s">
        <v>634</v>
      </c>
      <c r="O92" s="321"/>
    </row>
    <row r="93" spans="1:15" ht="157.5" hidden="1" x14ac:dyDescent="0.25">
      <c r="A93" s="341"/>
      <c r="B93" s="436" t="s">
        <v>637</v>
      </c>
      <c r="C93" s="332"/>
      <c r="D93" s="332"/>
      <c r="E93" s="332"/>
      <c r="F93" s="332"/>
      <c r="G93" s="332"/>
      <c r="H93" s="332"/>
      <c r="I93" s="332"/>
      <c r="J93" s="332">
        <v>691150</v>
      </c>
      <c r="K93" s="332"/>
      <c r="L93" s="332">
        <v>691150</v>
      </c>
      <c r="M93" s="359" t="s">
        <v>638</v>
      </c>
      <c r="N93" s="335" t="s">
        <v>634</v>
      </c>
      <c r="O93" s="321"/>
    </row>
    <row r="94" spans="1:15" ht="189" hidden="1" x14ac:dyDescent="0.25">
      <c r="A94" s="341"/>
      <c r="B94" s="436" t="s">
        <v>639</v>
      </c>
      <c r="C94" s="332"/>
      <c r="D94" s="332"/>
      <c r="E94" s="332"/>
      <c r="F94" s="332"/>
      <c r="G94" s="332"/>
      <c r="H94" s="332"/>
      <c r="I94" s="332">
        <v>213400</v>
      </c>
      <c r="J94" s="332"/>
      <c r="K94" s="332">
        <v>213400</v>
      </c>
      <c r="L94" s="332"/>
      <c r="M94" s="359" t="s">
        <v>640</v>
      </c>
      <c r="N94" s="335" t="s">
        <v>634</v>
      </c>
      <c r="O94" s="321"/>
    </row>
    <row r="95" spans="1:15" ht="173.25" hidden="1" x14ac:dyDescent="0.25">
      <c r="A95" s="341"/>
      <c r="B95" s="436" t="s">
        <v>497</v>
      </c>
      <c r="C95" s="332"/>
      <c r="D95" s="332"/>
      <c r="E95" s="332"/>
      <c r="F95" s="332"/>
      <c r="G95" s="332"/>
      <c r="H95" s="332"/>
      <c r="I95" s="332">
        <v>40600</v>
      </c>
      <c r="J95" s="332">
        <v>13944600</v>
      </c>
      <c r="K95" s="332">
        <v>40600</v>
      </c>
      <c r="L95" s="332">
        <v>13944600</v>
      </c>
      <c r="M95" s="359" t="s">
        <v>498</v>
      </c>
      <c r="N95" s="335" t="s">
        <v>499</v>
      </c>
      <c r="O95" s="321"/>
    </row>
    <row r="96" spans="1:15" ht="409.5" hidden="1" x14ac:dyDescent="0.25">
      <c r="A96" s="341"/>
      <c r="B96" s="436" t="s">
        <v>500</v>
      </c>
      <c r="C96" s="332"/>
      <c r="D96" s="332"/>
      <c r="E96" s="332">
        <v>7707865</v>
      </c>
      <c r="F96" s="332"/>
      <c r="G96" s="332">
        <v>7707865</v>
      </c>
      <c r="H96" s="332"/>
      <c r="I96" s="332">
        <v>26212160</v>
      </c>
      <c r="J96" s="332">
        <v>7319607</v>
      </c>
      <c r="K96" s="332">
        <v>26212160</v>
      </c>
      <c r="L96" s="332">
        <v>7319607</v>
      </c>
      <c r="M96" s="359" t="s">
        <v>501</v>
      </c>
      <c r="N96" s="335" t="s">
        <v>502</v>
      </c>
      <c r="O96" s="321"/>
    </row>
    <row r="97" spans="1:15" ht="126" hidden="1" x14ac:dyDescent="0.25">
      <c r="A97" s="341"/>
      <c r="B97" s="436" t="s">
        <v>626</v>
      </c>
      <c r="C97" s="332"/>
      <c r="D97" s="332"/>
      <c r="E97" s="332"/>
      <c r="F97" s="332"/>
      <c r="G97" s="332"/>
      <c r="H97" s="332"/>
      <c r="I97" s="332">
        <v>23848</v>
      </c>
      <c r="J97" s="332">
        <v>26525</v>
      </c>
      <c r="K97" s="332">
        <v>23848</v>
      </c>
      <c r="L97" s="332">
        <v>26525</v>
      </c>
      <c r="M97" s="359" t="s">
        <v>628</v>
      </c>
      <c r="N97" s="335" t="s">
        <v>627</v>
      </c>
      <c r="O97" s="321"/>
    </row>
    <row r="98" spans="1:15" ht="90" hidden="1" x14ac:dyDescent="0.25">
      <c r="A98" s="341"/>
      <c r="B98" s="436" t="s">
        <v>503</v>
      </c>
      <c r="C98" s="332"/>
      <c r="D98" s="332"/>
      <c r="E98" s="332"/>
      <c r="F98" s="332"/>
      <c r="G98" s="332"/>
      <c r="H98" s="332"/>
      <c r="I98" s="332">
        <v>1086317</v>
      </c>
      <c r="J98" s="332">
        <v>1086317</v>
      </c>
      <c r="K98" s="332">
        <v>1086317</v>
      </c>
      <c r="L98" s="332">
        <v>1086317</v>
      </c>
      <c r="M98" s="359" t="s">
        <v>507</v>
      </c>
      <c r="N98" s="335" t="s">
        <v>504</v>
      </c>
      <c r="O98" s="321"/>
    </row>
    <row r="99" spans="1:15" ht="126" hidden="1" x14ac:dyDescent="0.25">
      <c r="A99" s="341"/>
      <c r="B99" s="436" t="s">
        <v>505</v>
      </c>
      <c r="C99" s="332"/>
      <c r="D99" s="332"/>
      <c r="E99" s="332">
        <v>1354629</v>
      </c>
      <c r="F99" s="332"/>
      <c r="G99" s="332">
        <v>1354629</v>
      </c>
      <c r="H99" s="332"/>
      <c r="I99" s="332">
        <v>2677</v>
      </c>
      <c r="J99" s="332"/>
      <c r="K99" s="332">
        <v>2677</v>
      </c>
      <c r="L99" s="332"/>
      <c r="M99" s="359" t="s">
        <v>508</v>
      </c>
      <c r="N99" s="335" t="s">
        <v>506</v>
      </c>
      <c r="O99" s="321"/>
    </row>
    <row r="100" spans="1:15" ht="178.5" hidden="1" x14ac:dyDescent="0.25">
      <c r="A100" s="341"/>
      <c r="B100" s="523" t="s">
        <v>539</v>
      </c>
      <c r="C100" s="520">
        <v>-40797200</v>
      </c>
      <c r="D100" s="423"/>
      <c r="E100" s="423"/>
      <c r="F100" s="423"/>
      <c r="G100" s="423"/>
      <c r="H100" s="423"/>
      <c r="I100" s="423"/>
      <c r="J100" s="423"/>
      <c r="K100" s="423"/>
      <c r="L100" s="423"/>
      <c r="M100" s="356" t="s">
        <v>540</v>
      </c>
      <c r="N100" s="356"/>
      <c r="O100" s="321"/>
    </row>
    <row r="101" spans="1:15" ht="165" hidden="1" x14ac:dyDescent="0.25">
      <c r="A101" s="341"/>
      <c r="B101" s="407" t="s">
        <v>541</v>
      </c>
      <c r="C101" s="520">
        <v>-8192000</v>
      </c>
      <c r="D101" s="423"/>
      <c r="E101" s="423"/>
      <c r="F101" s="423"/>
      <c r="G101" s="423"/>
      <c r="H101" s="423"/>
      <c r="I101" s="423"/>
      <c r="J101" s="423"/>
      <c r="K101" s="423"/>
      <c r="L101" s="423"/>
      <c r="M101" s="521" t="s">
        <v>542</v>
      </c>
      <c r="N101" s="521"/>
      <c r="O101" s="321"/>
    </row>
    <row r="102" spans="1:15" ht="165" hidden="1" x14ac:dyDescent="0.25">
      <c r="A102" s="341"/>
      <c r="B102" s="407" t="s">
        <v>541</v>
      </c>
      <c r="C102" s="520"/>
      <c r="D102" s="423"/>
      <c r="E102" s="423"/>
      <c r="F102" s="423"/>
      <c r="G102" s="423"/>
      <c r="H102" s="423"/>
      <c r="I102" s="423">
        <v>22000</v>
      </c>
      <c r="J102" s="423">
        <v>22000</v>
      </c>
      <c r="K102" s="423">
        <v>22000</v>
      </c>
      <c r="L102" s="423">
        <v>22000</v>
      </c>
      <c r="M102" s="522" t="s">
        <v>543</v>
      </c>
      <c r="N102" s="522" t="s">
        <v>544</v>
      </c>
      <c r="O102" s="321"/>
    </row>
    <row r="103" spans="1:15" ht="240" hidden="1" x14ac:dyDescent="0.25">
      <c r="A103" s="341"/>
      <c r="B103" s="425" t="s">
        <v>539</v>
      </c>
      <c r="C103" s="426"/>
      <c r="D103" s="304"/>
      <c r="E103" s="304"/>
      <c r="F103" s="304"/>
      <c r="G103" s="423"/>
      <c r="H103" s="423"/>
      <c r="I103" s="423">
        <v>2090000</v>
      </c>
      <c r="J103" s="304">
        <v>2090000</v>
      </c>
      <c r="K103" s="304">
        <v>2090000</v>
      </c>
      <c r="L103" s="304">
        <v>2090000</v>
      </c>
      <c r="M103" s="351" t="s">
        <v>545</v>
      </c>
      <c r="N103" s="448" t="s">
        <v>545</v>
      </c>
      <c r="O103" s="321"/>
    </row>
    <row r="104" spans="1:15" ht="120" hidden="1" x14ac:dyDescent="0.25">
      <c r="A104" s="341"/>
      <c r="B104" s="425" t="s">
        <v>546</v>
      </c>
      <c r="C104" s="426"/>
      <c r="D104" s="304"/>
      <c r="E104" s="304"/>
      <c r="F104" s="304"/>
      <c r="G104" s="423"/>
      <c r="H104" s="423"/>
      <c r="I104" s="423">
        <v>8620345</v>
      </c>
      <c r="J104" s="304">
        <v>8620345</v>
      </c>
      <c r="K104" s="304">
        <v>8620345</v>
      </c>
      <c r="L104" s="304">
        <v>8620345</v>
      </c>
      <c r="M104" s="351" t="s">
        <v>547</v>
      </c>
      <c r="N104" s="448" t="s">
        <v>547</v>
      </c>
      <c r="O104" s="321"/>
    </row>
    <row r="105" spans="1:15" ht="135" hidden="1" x14ac:dyDescent="0.25">
      <c r="A105" s="341"/>
      <c r="B105" s="425" t="s">
        <v>548</v>
      </c>
      <c r="C105" s="426"/>
      <c r="D105" s="304"/>
      <c r="E105" s="304"/>
      <c r="F105" s="304"/>
      <c r="G105" s="423"/>
      <c r="H105" s="423"/>
      <c r="I105" s="423">
        <v>17200</v>
      </c>
      <c r="J105" s="304">
        <v>17200</v>
      </c>
      <c r="K105" s="304">
        <v>17200</v>
      </c>
      <c r="L105" s="304">
        <v>17200</v>
      </c>
      <c r="M105" s="351" t="s">
        <v>549</v>
      </c>
      <c r="N105" s="448" t="s">
        <v>549</v>
      </c>
      <c r="O105" s="321"/>
    </row>
    <row r="106" spans="1:15" ht="135" hidden="1" x14ac:dyDescent="0.25">
      <c r="A106" s="341"/>
      <c r="B106" s="425" t="s">
        <v>550</v>
      </c>
      <c r="C106" s="426">
        <v>-2214000</v>
      </c>
      <c r="D106" s="304"/>
      <c r="E106" s="304"/>
      <c r="F106" s="304"/>
      <c r="G106" s="423"/>
      <c r="H106" s="423"/>
      <c r="I106" s="423"/>
      <c r="J106" s="304"/>
      <c r="K106" s="304"/>
      <c r="L106" s="304"/>
      <c r="M106" s="351" t="s">
        <v>551</v>
      </c>
      <c r="N106" s="448" t="s">
        <v>551</v>
      </c>
      <c r="O106" s="321"/>
    </row>
    <row r="107" spans="1:15" ht="135" hidden="1" x14ac:dyDescent="0.25">
      <c r="A107" s="341"/>
      <c r="B107" s="425" t="s">
        <v>550</v>
      </c>
      <c r="C107" s="426"/>
      <c r="D107" s="304"/>
      <c r="E107" s="304"/>
      <c r="F107" s="304"/>
      <c r="G107" s="423"/>
      <c r="H107" s="423"/>
      <c r="I107" s="423">
        <v>159961</v>
      </c>
      <c r="J107" s="304">
        <v>159961</v>
      </c>
      <c r="K107" s="304">
        <v>159961</v>
      </c>
      <c r="L107" s="304">
        <v>159961</v>
      </c>
      <c r="M107" s="351" t="s">
        <v>552</v>
      </c>
      <c r="N107" s="448" t="s">
        <v>552</v>
      </c>
      <c r="O107" s="321"/>
    </row>
    <row r="108" spans="1:15" ht="135" hidden="1" x14ac:dyDescent="0.25">
      <c r="A108" s="341"/>
      <c r="B108" s="425" t="s">
        <v>548</v>
      </c>
      <c r="C108" s="426">
        <v>880904</v>
      </c>
      <c r="D108" s="304"/>
      <c r="E108" s="304"/>
      <c r="F108" s="304"/>
      <c r="G108" s="423"/>
      <c r="H108" s="423"/>
      <c r="I108" s="423"/>
      <c r="J108" s="304"/>
      <c r="K108" s="304"/>
      <c r="L108" s="304"/>
      <c r="M108" s="351" t="s">
        <v>553</v>
      </c>
      <c r="N108" s="448" t="s">
        <v>553</v>
      </c>
      <c r="O108" s="321"/>
    </row>
    <row r="109" spans="1:15" ht="165" hidden="1" x14ac:dyDescent="0.25">
      <c r="A109" s="341"/>
      <c r="B109" s="425" t="s">
        <v>554</v>
      </c>
      <c r="C109" s="426">
        <v>-3055000</v>
      </c>
      <c r="D109" s="304"/>
      <c r="E109" s="304"/>
      <c r="F109" s="304"/>
      <c r="G109" s="423"/>
      <c r="H109" s="423"/>
      <c r="I109" s="423">
        <v>129143</v>
      </c>
      <c r="J109" s="304">
        <v>129143</v>
      </c>
      <c r="K109" s="304">
        <v>129143</v>
      </c>
      <c r="L109" s="304">
        <v>129143</v>
      </c>
      <c r="M109" s="351" t="s">
        <v>555</v>
      </c>
      <c r="N109" s="448" t="s">
        <v>555</v>
      </c>
      <c r="O109" s="321"/>
    </row>
    <row r="110" spans="1:15" ht="204.75" hidden="1" x14ac:dyDescent="0.25">
      <c r="A110" s="341"/>
      <c r="B110" s="425" t="s">
        <v>556</v>
      </c>
      <c r="C110" s="426"/>
      <c r="D110" s="304"/>
      <c r="E110" s="304"/>
      <c r="F110" s="304"/>
      <c r="G110" s="423"/>
      <c r="H110" s="423"/>
      <c r="I110" s="423"/>
      <c r="J110" s="304">
        <v>5929253</v>
      </c>
      <c r="K110" s="304"/>
      <c r="L110" s="304">
        <v>5929253</v>
      </c>
      <c r="M110" s="351" t="s">
        <v>557</v>
      </c>
      <c r="N110" s="448" t="s">
        <v>557</v>
      </c>
      <c r="O110" s="321"/>
    </row>
    <row r="111" spans="1:15" ht="120" hidden="1" x14ac:dyDescent="0.25">
      <c r="A111" s="341"/>
      <c r="B111" s="425" t="s">
        <v>558</v>
      </c>
      <c r="C111" s="426"/>
      <c r="D111" s="304"/>
      <c r="E111" s="304"/>
      <c r="F111" s="304"/>
      <c r="G111" s="423"/>
      <c r="H111" s="423"/>
      <c r="I111" s="423">
        <v>4167253</v>
      </c>
      <c r="J111" s="304"/>
      <c r="K111" s="304">
        <v>4167253</v>
      </c>
      <c r="L111" s="304"/>
      <c r="M111" s="351" t="s">
        <v>559</v>
      </c>
      <c r="N111" s="448" t="s">
        <v>559</v>
      </c>
      <c r="O111" s="321"/>
    </row>
    <row r="112" spans="1:15" ht="120" hidden="1" x14ac:dyDescent="0.25">
      <c r="A112" s="341"/>
      <c r="B112" s="425" t="s">
        <v>767</v>
      </c>
      <c r="C112" s="426"/>
      <c r="D112" s="304"/>
      <c r="E112" s="304"/>
      <c r="F112" s="304"/>
      <c r="G112" s="423"/>
      <c r="H112" s="423"/>
      <c r="I112" s="423">
        <v>2533390</v>
      </c>
      <c r="J112" s="304">
        <v>2533390</v>
      </c>
      <c r="K112" s="304">
        <v>2533390</v>
      </c>
      <c r="L112" s="304">
        <v>2533390</v>
      </c>
      <c r="M112" s="351" t="s">
        <v>766</v>
      </c>
      <c r="N112" s="448"/>
      <c r="O112" s="321"/>
    </row>
    <row r="113" spans="1:15" ht="120" hidden="1" x14ac:dyDescent="0.25">
      <c r="A113" s="341"/>
      <c r="B113" s="425" t="s">
        <v>558</v>
      </c>
      <c r="C113" s="426"/>
      <c r="D113" s="304"/>
      <c r="E113" s="304"/>
      <c r="F113" s="304"/>
      <c r="G113" s="423"/>
      <c r="H113" s="423"/>
      <c r="I113" s="423">
        <v>1034764</v>
      </c>
      <c r="J113" s="304">
        <v>1034764</v>
      </c>
      <c r="K113" s="304">
        <v>1034764</v>
      </c>
      <c r="L113" s="304">
        <v>1034764</v>
      </c>
      <c r="M113" s="351" t="s">
        <v>560</v>
      </c>
      <c r="N113" s="448" t="s">
        <v>560</v>
      </c>
      <c r="O113" s="321"/>
    </row>
    <row r="114" spans="1:15" ht="78.75" hidden="1" x14ac:dyDescent="0.25">
      <c r="A114" s="341"/>
      <c r="B114" s="425" t="s">
        <v>561</v>
      </c>
      <c r="C114" s="426"/>
      <c r="D114" s="304"/>
      <c r="E114" s="304"/>
      <c r="F114" s="304"/>
      <c r="G114" s="423"/>
      <c r="H114" s="423"/>
      <c r="I114" s="423">
        <v>1544000</v>
      </c>
      <c r="J114" s="304"/>
      <c r="K114" s="304">
        <v>1544000</v>
      </c>
      <c r="L114" s="304"/>
      <c r="M114" s="351" t="s">
        <v>562</v>
      </c>
      <c r="N114" s="448" t="s">
        <v>562</v>
      </c>
      <c r="O114" s="321"/>
    </row>
    <row r="115" spans="1:15" ht="47.25" hidden="1" x14ac:dyDescent="0.25">
      <c r="A115" s="341"/>
      <c r="B115" s="425" t="s">
        <v>561</v>
      </c>
      <c r="C115" s="426"/>
      <c r="D115" s="304"/>
      <c r="E115" s="304"/>
      <c r="F115" s="304"/>
      <c r="G115" s="423"/>
      <c r="H115" s="423"/>
      <c r="I115" s="423">
        <v>1840000</v>
      </c>
      <c r="J115" s="304">
        <v>1840000</v>
      </c>
      <c r="K115" s="304">
        <v>1840000</v>
      </c>
      <c r="L115" s="304">
        <v>1840000</v>
      </c>
      <c r="M115" s="351" t="s">
        <v>563</v>
      </c>
      <c r="N115" s="448" t="s">
        <v>563</v>
      </c>
      <c r="O115" s="321"/>
    </row>
    <row r="116" spans="1:15" ht="110.25" hidden="1" x14ac:dyDescent="0.25">
      <c r="A116" s="341"/>
      <c r="B116" s="425" t="s">
        <v>564</v>
      </c>
      <c r="C116" s="426"/>
      <c r="D116" s="304"/>
      <c r="E116" s="304"/>
      <c r="F116" s="304"/>
      <c r="G116" s="423"/>
      <c r="H116" s="423"/>
      <c r="I116" s="423"/>
      <c r="J116" s="304"/>
      <c r="K116" s="304"/>
      <c r="L116" s="304"/>
      <c r="M116" s="351" t="s">
        <v>565</v>
      </c>
      <c r="N116" s="448" t="s">
        <v>566</v>
      </c>
      <c r="O116" s="321"/>
    </row>
    <row r="117" spans="1:15" ht="75" hidden="1" x14ac:dyDescent="0.25">
      <c r="A117" s="341"/>
      <c r="B117" s="425" t="s">
        <v>556</v>
      </c>
      <c r="C117" s="426"/>
      <c r="D117" s="304"/>
      <c r="E117" s="304"/>
      <c r="F117" s="304"/>
      <c r="G117" s="423"/>
      <c r="H117" s="423"/>
      <c r="I117" s="423">
        <v>438000</v>
      </c>
      <c r="J117" s="304">
        <v>438000</v>
      </c>
      <c r="K117" s="304">
        <v>438000</v>
      </c>
      <c r="L117" s="304">
        <v>438000</v>
      </c>
      <c r="M117" s="351" t="s">
        <v>567</v>
      </c>
      <c r="N117" s="448" t="s">
        <v>567</v>
      </c>
      <c r="O117" s="321"/>
    </row>
    <row r="118" spans="1:15" ht="110.25" hidden="1" x14ac:dyDescent="0.25">
      <c r="A118" s="341"/>
      <c r="B118" s="425" t="s">
        <v>564</v>
      </c>
      <c r="C118" s="426"/>
      <c r="D118" s="304"/>
      <c r="E118" s="304"/>
      <c r="F118" s="304"/>
      <c r="G118" s="423"/>
      <c r="H118" s="423"/>
      <c r="I118" s="423"/>
      <c r="J118" s="304">
        <v>1419000</v>
      </c>
      <c r="K118" s="304"/>
      <c r="L118" s="304">
        <v>1419000</v>
      </c>
      <c r="M118" s="351" t="s">
        <v>568</v>
      </c>
      <c r="N118" s="448" t="s">
        <v>568</v>
      </c>
      <c r="O118" s="321"/>
    </row>
    <row r="119" spans="1:15" ht="135" hidden="1" x14ac:dyDescent="0.25">
      <c r="A119" s="341"/>
      <c r="B119" s="425" t="s">
        <v>569</v>
      </c>
      <c r="C119" s="426"/>
      <c r="D119" s="304"/>
      <c r="E119" s="304"/>
      <c r="F119" s="304"/>
      <c r="G119" s="423"/>
      <c r="H119" s="423"/>
      <c r="I119" s="423">
        <v>12000</v>
      </c>
      <c r="J119" s="304">
        <v>12000</v>
      </c>
      <c r="K119" s="304">
        <v>12000</v>
      </c>
      <c r="L119" s="304">
        <v>12000</v>
      </c>
      <c r="M119" s="351" t="s">
        <v>570</v>
      </c>
      <c r="N119" s="448" t="s">
        <v>570</v>
      </c>
      <c r="O119" s="321"/>
    </row>
    <row r="120" spans="1:15" ht="110.25" hidden="1" x14ac:dyDescent="0.25">
      <c r="A120" s="341"/>
      <c r="B120" s="425" t="s">
        <v>571</v>
      </c>
      <c r="C120" s="426"/>
      <c r="D120" s="304"/>
      <c r="E120" s="304"/>
      <c r="F120" s="304"/>
      <c r="G120" s="423"/>
      <c r="H120" s="423"/>
      <c r="I120" s="423"/>
      <c r="J120" s="304">
        <v>397202</v>
      </c>
      <c r="K120" s="304"/>
      <c r="L120" s="304">
        <v>397202</v>
      </c>
      <c r="M120" s="351" t="s">
        <v>572</v>
      </c>
      <c r="N120" s="448" t="s">
        <v>572</v>
      </c>
      <c r="O120" s="321"/>
    </row>
    <row r="121" spans="1:15" ht="120" hidden="1" x14ac:dyDescent="0.25">
      <c r="A121" s="341"/>
      <c r="B121" s="425" t="s">
        <v>573</v>
      </c>
      <c r="C121" s="426"/>
      <c r="D121" s="304"/>
      <c r="E121" s="304"/>
      <c r="F121" s="304"/>
      <c r="G121" s="423"/>
      <c r="H121" s="423"/>
      <c r="I121" s="423"/>
      <c r="J121" s="304">
        <v>23923</v>
      </c>
      <c r="K121" s="304"/>
      <c r="L121" s="304">
        <v>23923</v>
      </c>
      <c r="M121" s="351" t="s">
        <v>574</v>
      </c>
      <c r="N121" s="448" t="s">
        <v>574</v>
      </c>
      <c r="O121" s="321"/>
    </row>
    <row r="122" spans="1:15" ht="110.25" hidden="1" x14ac:dyDescent="0.25">
      <c r="A122" s="341"/>
      <c r="B122" s="425" t="s">
        <v>575</v>
      </c>
      <c r="C122" s="426"/>
      <c r="D122" s="304"/>
      <c r="E122" s="304"/>
      <c r="F122" s="304"/>
      <c r="G122" s="423"/>
      <c r="H122" s="423"/>
      <c r="I122" s="423"/>
      <c r="J122" s="304">
        <v>326</v>
      </c>
      <c r="K122" s="304"/>
      <c r="L122" s="304">
        <v>326</v>
      </c>
      <c r="M122" s="351" t="s">
        <v>574</v>
      </c>
      <c r="N122" s="448" t="s">
        <v>574</v>
      </c>
      <c r="O122" s="321"/>
    </row>
    <row r="123" spans="1:15" ht="78.75" hidden="1" x14ac:dyDescent="0.25">
      <c r="A123" s="341"/>
      <c r="B123" s="425" t="s">
        <v>576</v>
      </c>
      <c r="C123" s="426"/>
      <c r="D123" s="304"/>
      <c r="E123" s="304">
        <v>11103290</v>
      </c>
      <c r="F123" s="304"/>
      <c r="G123" s="423">
        <v>11103290</v>
      </c>
      <c r="H123" s="423"/>
      <c r="I123" s="423"/>
      <c r="J123" s="304"/>
      <c r="K123" s="304"/>
      <c r="L123" s="304"/>
      <c r="M123" s="351" t="s">
        <v>577</v>
      </c>
      <c r="N123" s="448" t="s">
        <v>577</v>
      </c>
      <c r="O123" s="321"/>
    </row>
    <row r="124" spans="1:15" ht="346.5" hidden="1" x14ac:dyDescent="0.25">
      <c r="A124" s="341"/>
      <c r="B124" s="425" t="s">
        <v>576</v>
      </c>
      <c r="C124" s="426"/>
      <c r="D124" s="304"/>
      <c r="E124" s="304"/>
      <c r="F124" s="304"/>
      <c r="G124" s="423"/>
      <c r="H124" s="423"/>
      <c r="I124" s="423">
        <v>3692821</v>
      </c>
      <c r="J124" s="304"/>
      <c r="K124" s="304">
        <v>3692821</v>
      </c>
      <c r="L124" s="304"/>
      <c r="M124" s="351" t="s">
        <v>578</v>
      </c>
      <c r="N124" s="448" t="s">
        <v>578</v>
      </c>
      <c r="O124" s="321"/>
    </row>
    <row r="125" spans="1:15" ht="78.75" hidden="1" x14ac:dyDescent="0.25">
      <c r="A125" s="341"/>
      <c r="B125" s="425" t="s">
        <v>576</v>
      </c>
      <c r="C125" s="426"/>
      <c r="D125" s="304"/>
      <c r="E125" s="304"/>
      <c r="F125" s="304">
        <v>284014</v>
      </c>
      <c r="G125" s="423"/>
      <c r="H125" s="423">
        <v>284014</v>
      </c>
      <c r="I125" s="423"/>
      <c r="J125" s="304"/>
      <c r="K125" s="304"/>
      <c r="L125" s="304"/>
      <c r="M125" s="351" t="s">
        <v>579</v>
      </c>
      <c r="N125" s="448" t="s">
        <v>579</v>
      </c>
      <c r="O125" s="321"/>
    </row>
    <row r="126" spans="1:15" ht="105" hidden="1" x14ac:dyDescent="0.25">
      <c r="A126" s="341"/>
      <c r="B126" s="425" t="s">
        <v>580</v>
      </c>
      <c r="C126" s="426"/>
      <c r="D126" s="304"/>
      <c r="E126" s="304"/>
      <c r="F126" s="304">
        <v>38838</v>
      </c>
      <c r="G126" s="423"/>
      <c r="H126" s="423">
        <v>38838</v>
      </c>
      <c r="I126" s="423"/>
      <c r="J126" s="304"/>
      <c r="K126" s="304"/>
      <c r="L126" s="304"/>
      <c r="M126" s="351" t="s">
        <v>581</v>
      </c>
      <c r="N126" s="448" t="s">
        <v>581</v>
      </c>
      <c r="O126" s="321"/>
    </row>
    <row r="127" spans="1:15" ht="105" hidden="1" x14ac:dyDescent="0.25">
      <c r="A127" s="341"/>
      <c r="B127" s="425" t="s">
        <v>580</v>
      </c>
      <c r="C127" s="426"/>
      <c r="D127" s="304"/>
      <c r="E127" s="304"/>
      <c r="F127" s="304"/>
      <c r="G127" s="423"/>
      <c r="H127" s="423"/>
      <c r="I127" s="423"/>
      <c r="J127" s="304">
        <v>240884</v>
      </c>
      <c r="K127" s="304"/>
      <c r="L127" s="304">
        <v>240884</v>
      </c>
      <c r="M127" s="351" t="s">
        <v>582</v>
      </c>
      <c r="N127" s="448" t="s">
        <v>582</v>
      </c>
      <c r="O127" s="321"/>
    </row>
    <row r="128" spans="1:15" ht="105" hidden="1" x14ac:dyDescent="0.25">
      <c r="A128" s="341"/>
      <c r="B128" s="425" t="s">
        <v>583</v>
      </c>
      <c r="C128" s="426"/>
      <c r="D128" s="304"/>
      <c r="E128" s="304"/>
      <c r="F128" s="304">
        <v>24252</v>
      </c>
      <c r="G128" s="423"/>
      <c r="H128" s="423">
        <v>24252</v>
      </c>
      <c r="I128" s="423"/>
      <c r="J128" s="304"/>
      <c r="K128" s="304"/>
      <c r="L128" s="304"/>
      <c r="M128" s="351" t="s">
        <v>584</v>
      </c>
      <c r="N128" s="448" t="s">
        <v>584</v>
      </c>
      <c r="O128" s="321"/>
    </row>
    <row r="129" spans="1:15" ht="105" hidden="1" x14ac:dyDescent="0.25">
      <c r="A129" s="341"/>
      <c r="B129" s="425" t="s">
        <v>583</v>
      </c>
      <c r="C129" s="426"/>
      <c r="D129" s="304"/>
      <c r="E129" s="304"/>
      <c r="F129" s="304"/>
      <c r="G129" s="423"/>
      <c r="H129" s="423"/>
      <c r="I129" s="423"/>
      <c r="J129" s="304">
        <v>159875</v>
      </c>
      <c r="K129" s="304"/>
      <c r="L129" s="304">
        <v>159875</v>
      </c>
      <c r="M129" s="351" t="s">
        <v>585</v>
      </c>
      <c r="N129" s="448" t="s">
        <v>585</v>
      </c>
      <c r="O129" s="321"/>
    </row>
    <row r="130" spans="1:15" ht="126" hidden="1" x14ac:dyDescent="0.25">
      <c r="A130" s="341"/>
      <c r="B130" s="425" t="s">
        <v>583</v>
      </c>
      <c r="C130" s="426"/>
      <c r="D130" s="304"/>
      <c r="E130" s="304">
        <v>221565</v>
      </c>
      <c r="F130" s="304"/>
      <c r="G130" s="423">
        <v>221565</v>
      </c>
      <c r="H130" s="423"/>
      <c r="I130" s="423"/>
      <c r="J130" s="304"/>
      <c r="K130" s="304"/>
      <c r="L130" s="304"/>
      <c r="M130" s="351" t="s">
        <v>586</v>
      </c>
      <c r="N130" s="448" t="s">
        <v>586</v>
      </c>
      <c r="O130" s="321"/>
    </row>
    <row r="131" spans="1:15" ht="78.75" hidden="1" x14ac:dyDescent="0.25">
      <c r="A131" s="341"/>
      <c r="B131" s="425" t="s">
        <v>587</v>
      </c>
      <c r="C131" s="426"/>
      <c r="D131" s="304"/>
      <c r="E131" s="304"/>
      <c r="F131" s="304"/>
      <c r="G131" s="423"/>
      <c r="H131" s="423"/>
      <c r="I131" s="423"/>
      <c r="J131" s="304">
        <v>75873</v>
      </c>
      <c r="K131" s="304"/>
      <c r="L131" s="304">
        <v>75873</v>
      </c>
      <c r="M131" s="351" t="s">
        <v>588</v>
      </c>
      <c r="N131" s="448" t="s">
        <v>588</v>
      </c>
      <c r="O131" s="321"/>
    </row>
    <row r="132" spans="1:15" ht="63" hidden="1" x14ac:dyDescent="0.25">
      <c r="A132" s="341"/>
      <c r="B132" s="425" t="s">
        <v>587</v>
      </c>
      <c r="C132" s="426"/>
      <c r="D132" s="304"/>
      <c r="E132" s="304"/>
      <c r="F132" s="304">
        <v>2229216</v>
      </c>
      <c r="G132" s="423"/>
      <c r="H132" s="423">
        <v>2229216</v>
      </c>
      <c r="I132" s="423"/>
      <c r="J132" s="304"/>
      <c r="K132" s="304"/>
      <c r="L132" s="304"/>
      <c r="M132" s="351" t="s">
        <v>589</v>
      </c>
      <c r="N132" s="448" t="s">
        <v>589</v>
      </c>
      <c r="O132" s="321"/>
    </row>
    <row r="133" spans="1:15" ht="94.5" hidden="1" x14ac:dyDescent="0.25">
      <c r="A133" s="341"/>
      <c r="B133" s="425" t="s">
        <v>587</v>
      </c>
      <c r="C133" s="426"/>
      <c r="D133" s="304"/>
      <c r="E133" s="304"/>
      <c r="F133" s="304"/>
      <c r="G133" s="423"/>
      <c r="H133" s="423"/>
      <c r="I133" s="423"/>
      <c r="J133" s="304">
        <v>2757938</v>
      </c>
      <c r="K133" s="304"/>
      <c r="L133" s="304">
        <v>2757938</v>
      </c>
      <c r="M133" s="351" t="s">
        <v>590</v>
      </c>
      <c r="N133" s="448" t="s">
        <v>590</v>
      </c>
      <c r="O133" s="321"/>
    </row>
    <row r="134" spans="1:15" ht="94.5" hidden="1" x14ac:dyDescent="0.25">
      <c r="A134" s="341"/>
      <c r="B134" s="425" t="s">
        <v>587</v>
      </c>
      <c r="C134" s="426"/>
      <c r="D134" s="304"/>
      <c r="E134" s="304"/>
      <c r="F134" s="304"/>
      <c r="G134" s="423"/>
      <c r="H134" s="423"/>
      <c r="I134" s="423"/>
      <c r="J134" s="304">
        <v>369401</v>
      </c>
      <c r="K134" s="304"/>
      <c r="L134" s="304">
        <v>369401</v>
      </c>
      <c r="M134" s="351" t="s">
        <v>591</v>
      </c>
      <c r="N134" s="448" t="s">
        <v>591</v>
      </c>
      <c r="O134" s="321"/>
    </row>
    <row r="135" spans="1:15" ht="60" hidden="1" x14ac:dyDescent="0.25">
      <c r="A135" s="341"/>
      <c r="B135" s="425" t="s">
        <v>587</v>
      </c>
      <c r="C135" s="426"/>
      <c r="D135" s="304"/>
      <c r="E135" s="304"/>
      <c r="F135" s="304"/>
      <c r="G135" s="423"/>
      <c r="H135" s="423"/>
      <c r="I135" s="423">
        <v>166938</v>
      </c>
      <c r="J135" s="304">
        <v>166938</v>
      </c>
      <c r="K135" s="304">
        <v>166938</v>
      </c>
      <c r="L135" s="304">
        <v>166938</v>
      </c>
      <c r="M135" s="351" t="s">
        <v>592</v>
      </c>
      <c r="N135" s="448" t="s">
        <v>592</v>
      </c>
      <c r="O135" s="321"/>
    </row>
    <row r="136" spans="1:15" ht="150" hidden="1" x14ac:dyDescent="0.25">
      <c r="A136" s="341"/>
      <c r="B136" s="425" t="s">
        <v>593</v>
      </c>
      <c r="C136" s="426"/>
      <c r="D136" s="304"/>
      <c r="E136" s="304"/>
      <c r="F136" s="304"/>
      <c r="G136" s="423"/>
      <c r="H136" s="423"/>
      <c r="I136" s="423">
        <v>67318</v>
      </c>
      <c r="J136" s="304">
        <v>67318</v>
      </c>
      <c r="K136" s="304">
        <v>67318</v>
      </c>
      <c r="L136" s="304">
        <v>67318</v>
      </c>
      <c r="M136" s="351" t="s">
        <v>594</v>
      </c>
      <c r="N136" s="448" t="s">
        <v>594</v>
      </c>
      <c r="O136" s="321"/>
    </row>
    <row r="137" spans="1:15" ht="150" hidden="1" x14ac:dyDescent="0.25">
      <c r="A137" s="341"/>
      <c r="B137" s="425" t="s">
        <v>593</v>
      </c>
      <c r="C137" s="426"/>
      <c r="D137" s="304"/>
      <c r="E137" s="304">
        <v>2343517</v>
      </c>
      <c r="F137" s="304"/>
      <c r="G137" s="423">
        <v>2343517</v>
      </c>
      <c r="H137" s="423"/>
      <c r="I137" s="423"/>
      <c r="J137" s="304"/>
      <c r="K137" s="304"/>
      <c r="L137" s="304"/>
      <c r="M137" s="351" t="s">
        <v>595</v>
      </c>
      <c r="N137" s="448" t="s">
        <v>595</v>
      </c>
      <c r="O137" s="321"/>
    </row>
    <row r="138" spans="1:15" ht="78.75" hidden="1" x14ac:dyDescent="0.25">
      <c r="A138" s="341"/>
      <c r="B138" s="425" t="s">
        <v>596</v>
      </c>
      <c r="C138" s="426"/>
      <c r="D138" s="304"/>
      <c r="E138" s="304"/>
      <c r="F138" s="304"/>
      <c r="G138" s="423"/>
      <c r="H138" s="423"/>
      <c r="I138" s="423"/>
      <c r="J138" s="304">
        <v>88850</v>
      </c>
      <c r="K138" s="304"/>
      <c r="L138" s="304">
        <v>88850</v>
      </c>
      <c r="M138" s="351" t="s">
        <v>597</v>
      </c>
      <c r="N138" s="448" t="s">
        <v>597</v>
      </c>
      <c r="O138" s="321"/>
    </row>
    <row r="139" spans="1:15" ht="78.75" hidden="1" x14ac:dyDescent="0.25">
      <c r="A139" s="341"/>
      <c r="B139" s="425" t="s">
        <v>596</v>
      </c>
      <c r="C139" s="426"/>
      <c r="D139" s="304"/>
      <c r="E139" s="304"/>
      <c r="F139" s="304">
        <v>216330</v>
      </c>
      <c r="G139" s="423"/>
      <c r="H139" s="423">
        <v>216330</v>
      </c>
      <c r="I139" s="423"/>
      <c r="J139" s="304"/>
      <c r="K139" s="304"/>
      <c r="L139" s="304"/>
      <c r="M139" s="351" t="s">
        <v>598</v>
      </c>
      <c r="N139" s="448" t="s">
        <v>598</v>
      </c>
      <c r="O139" s="321"/>
    </row>
    <row r="140" spans="1:15" ht="110.25" hidden="1" x14ac:dyDescent="0.25">
      <c r="A140" s="341"/>
      <c r="B140" s="425" t="s">
        <v>596</v>
      </c>
      <c r="C140" s="426"/>
      <c r="D140" s="304"/>
      <c r="E140" s="304"/>
      <c r="F140" s="304"/>
      <c r="G140" s="423"/>
      <c r="H140" s="423"/>
      <c r="I140" s="423"/>
      <c r="J140" s="276">
        <v>206500</v>
      </c>
      <c r="K140" s="304"/>
      <c r="L140" s="276">
        <v>206500</v>
      </c>
      <c r="M140" s="351" t="s">
        <v>599</v>
      </c>
      <c r="N140" s="448" t="s">
        <v>599</v>
      </c>
      <c r="O140" s="321"/>
    </row>
    <row r="141" spans="1:15" ht="31.5" hidden="1" x14ac:dyDescent="0.25">
      <c r="A141" s="341"/>
      <c r="B141" s="425" t="s">
        <v>600</v>
      </c>
      <c r="C141" s="426"/>
      <c r="D141" s="304"/>
      <c r="E141" s="304">
        <v>1083090</v>
      </c>
      <c r="F141" s="304"/>
      <c r="G141" s="423">
        <v>0</v>
      </c>
      <c r="H141" s="423"/>
      <c r="I141" s="423"/>
      <c r="J141" s="304"/>
      <c r="K141" s="304"/>
      <c r="L141" s="304"/>
      <c r="M141" s="351" t="s">
        <v>601</v>
      </c>
      <c r="N141" s="448" t="s">
        <v>602</v>
      </c>
      <c r="O141" s="321"/>
    </row>
    <row r="142" spans="1:15" ht="15.75" hidden="1" x14ac:dyDescent="0.25">
      <c r="A142" s="341"/>
      <c r="B142" s="425" t="s">
        <v>603</v>
      </c>
      <c r="C142" s="426"/>
      <c r="D142" s="304"/>
      <c r="E142" s="304"/>
      <c r="F142" s="304"/>
      <c r="G142" s="423"/>
      <c r="H142" s="423"/>
      <c r="I142" s="423"/>
      <c r="J142" s="304"/>
      <c r="K142" s="304"/>
      <c r="L142" s="304"/>
      <c r="M142" s="351"/>
      <c r="N142" s="448"/>
      <c r="O142" s="321"/>
    </row>
    <row r="143" spans="1:15" ht="75" hidden="1" x14ac:dyDescent="0.25">
      <c r="A143" s="341"/>
      <c r="B143" s="425" t="s">
        <v>576</v>
      </c>
      <c r="C143" s="426"/>
      <c r="D143" s="304"/>
      <c r="E143" s="304">
        <v>194225</v>
      </c>
      <c r="F143" s="304"/>
      <c r="G143" s="423"/>
      <c r="H143" s="423"/>
      <c r="I143" s="423"/>
      <c r="J143" s="304"/>
      <c r="K143" s="304"/>
      <c r="L143" s="304"/>
      <c r="M143" s="351" t="s">
        <v>604</v>
      </c>
      <c r="N143" s="448"/>
      <c r="O143" s="321"/>
    </row>
    <row r="144" spans="1:15" ht="105" hidden="1" x14ac:dyDescent="0.25">
      <c r="A144" s="341"/>
      <c r="B144" s="425" t="s">
        <v>580</v>
      </c>
      <c r="C144" s="426"/>
      <c r="D144" s="304"/>
      <c r="E144" s="304">
        <v>38388</v>
      </c>
      <c r="F144" s="304"/>
      <c r="G144" s="423"/>
      <c r="H144" s="423"/>
      <c r="I144" s="423"/>
      <c r="J144" s="304"/>
      <c r="K144" s="304"/>
      <c r="L144" s="304"/>
      <c r="M144" s="351" t="s">
        <v>605</v>
      </c>
      <c r="N144" s="448"/>
      <c r="O144" s="321"/>
    </row>
    <row r="145" spans="1:15" ht="105" hidden="1" x14ac:dyDescent="0.25">
      <c r="A145" s="341"/>
      <c r="B145" s="425" t="s">
        <v>606</v>
      </c>
      <c r="C145" s="426"/>
      <c r="D145" s="304"/>
      <c r="E145" s="304">
        <v>28334</v>
      </c>
      <c r="F145" s="304"/>
      <c r="G145" s="423"/>
      <c r="H145" s="423"/>
      <c r="I145" s="423"/>
      <c r="J145" s="304"/>
      <c r="K145" s="304"/>
      <c r="L145" s="304"/>
      <c r="M145" s="351" t="s">
        <v>607</v>
      </c>
      <c r="N145" s="448"/>
      <c r="O145" s="321"/>
    </row>
    <row r="146" spans="1:15" ht="60" hidden="1" x14ac:dyDescent="0.25">
      <c r="A146" s="341"/>
      <c r="B146" s="425" t="s">
        <v>608</v>
      </c>
      <c r="C146" s="426"/>
      <c r="D146" s="304"/>
      <c r="E146" s="304">
        <v>186913</v>
      </c>
      <c r="F146" s="304"/>
      <c r="G146" s="423"/>
      <c r="H146" s="423"/>
      <c r="I146" s="423"/>
      <c r="J146" s="304"/>
      <c r="K146" s="304"/>
      <c r="L146" s="304"/>
      <c r="M146" s="351" t="s">
        <v>609</v>
      </c>
      <c r="N146" s="448"/>
      <c r="O146" s="321"/>
    </row>
    <row r="147" spans="1:15" ht="150" hidden="1" x14ac:dyDescent="0.25">
      <c r="A147" s="341"/>
      <c r="B147" s="425" t="s">
        <v>593</v>
      </c>
      <c r="C147" s="426"/>
      <c r="D147" s="304"/>
      <c r="E147" s="304">
        <v>635230</v>
      </c>
      <c r="F147" s="304"/>
      <c r="G147" s="423"/>
      <c r="H147" s="423"/>
      <c r="I147" s="423"/>
      <c r="J147" s="304"/>
      <c r="K147" s="304"/>
      <c r="L147" s="304"/>
      <c r="M147" s="351" t="s">
        <v>610</v>
      </c>
      <c r="N147" s="448"/>
      <c r="O147" s="321"/>
    </row>
    <row r="148" spans="1:15" ht="60" hidden="1" x14ac:dyDescent="0.25">
      <c r="A148" s="341"/>
      <c r="B148" s="425" t="s">
        <v>611</v>
      </c>
      <c r="C148" s="426"/>
      <c r="D148" s="304"/>
      <c r="E148" s="304">
        <v>14238058</v>
      </c>
      <c r="F148" s="304"/>
      <c r="G148" s="423">
        <v>14238058</v>
      </c>
      <c r="H148" s="423"/>
      <c r="I148" s="423"/>
      <c r="J148" s="304"/>
      <c r="K148" s="304"/>
      <c r="L148" s="304"/>
      <c r="M148" s="351" t="s">
        <v>612</v>
      </c>
      <c r="N148" s="448" t="s">
        <v>612</v>
      </c>
      <c r="O148" s="321"/>
    </row>
    <row r="149" spans="1:15" ht="15.75" hidden="1" x14ac:dyDescent="0.25">
      <c r="A149" s="341"/>
      <c r="B149" s="425" t="s">
        <v>603</v>
      </c>
      <c r="C149" s="426"/>
      <c r="D149" s="304"/>
      <c r="E149" s="304"/>
      <c r="F149" s="304"/>
      <c r="G149" s="423"/>
      <c r="H149" s="423"/>
      <c r="I149" s="423"/>
      <c r="J149" s="304"/>
      <c r="K149" s="304"/>
      <c r="L149" s="304"/>
      <c r="M149" s="351"/>
      <c r="N149" s="448"/>
      <c r="O149" s="321"/>
    </row>
    <row r="150" spans="1:15" ht="75" hidden="1" x14ac:dyDescent="0.25">
      <c r="A150" s="341"/>
      <c r="B150" s="425" t="s">
        <v>576</v>
      </c>
      <c r="C150" s="426"/>
      <c r="D150" s="304"/>
      <c r="E150" s="304">
        <v>4688162</v>
      </c>
      <c r="F150" s="304"/>
      <c r="G150" s="423"/>
      <c r="H150" s="423"/>
      <c r="I150" s="423"/>
      <c r="J150" s="304"/>
      <c r="K150" s="304"/>
      <c r="L150" s="304"/>
      <c r="M150" s="351" t="s">
        <v>613</v>
      </c>
      <c r="N150" s="448"/>
      <c r="O150" s="321"/>
    </row>
    <row r="151" spans="1:15" ht="105" hidden="1" x14ac:dyDescent="0.25">
      <c r="A151" s="341"/>
      <c r="B151" s="425" t="s">
        <v>580</v>
      </c>
      <c r="C151" s="426"/>
      <c r="D151" s="304"/>
      <c r="E151" s="304">
        <v>352067</v>
      </c>
      <c r="F151" s="304"/>
      <c r="G151" s="423"/>
      <c r="H151" s="423"/>
      <c r="I151" s="423"/>
      <c r="J151" s="304"/>
      <c r="K151" s="304"/>
      <c r="L151" s="304"/>
      <c r="M151" s="351" t="s">
        <v>614</v>
      </c>
      <c r="N151" s="448"/>
      <c r="O151" s="321"/>
    </row>
    <row r="152" spans="1:15" ht="105" hidden="1" x14ac:dyDescent="0.25">
      <c r="A152" s="341"/>
      <c r="B152" s="425" t="s">
        <v>606</v>
      </c>
      <c r="C152" s="426"/>
      <c r="D152" s="304"/>
      <c r="E152" s="304">
        <v>212872</v>
      </c>
      <c r="F152" s="304"/>
      <c r="G152" s="423"/>
      <c r="H152" s="423"/>
      <c r="I152" s="423"/>
      <c r="J152" s="304"/>
      <c r="K152" s="304"/>
      <c r="L152" s="304"/>
      <c r="M152" s="351" t="s">
        <v>615</v>
      </c>
      <c r="N152" s="448"/>
      <c r="O152" s="321"/>
    </row>
    <row r="153" spans="1:15" s="369" customFormat="1" ht="60" hidden="1" x14ac:dyDescent="0.25">
      <c r="A153" s="525"/>
      <c r="B153" s="407" t="s">
        <v>608</v>
      </c>
      <c r="C153" s="520"/>
      <c r="D153" s="423"/>
      <c r="E153" s="424">
        <v>2946188</v>
      </c>
      <c r="F153" s="423"/>
      <c r="G153" s="527"/>
      <c r="H153" s="423"/>
      <c r="I153" s="423"/>
      <c r="J153" s="423"/>
      <c r="K153" s="423"/>
      <c r="L153" s="423"/>
      <c r="M153" s="526" t="s">
        <v>616</v>
      </c>
      <c r="N153" s="526"/>
      <c r="O153" s="392"/>
    </row>
    <row r="154" spans="1:15" s="369" customFormat="1" ht="150" hidden="1" x14ac:dyDescent="0.25">
      <c r="A154" s="525"/>
      <c r="B154" s="407" t="s">
        <v>593</v>
      </c>
      <c r="C154" s="520"/>
      <c r="D154" s="423"/>
      <c r="E154" s="423">
        <v>5243114</v>
      </c>
      <c r="F154" s="423"/>
      <c r="G154" s="423"/>
      <c r="H154" s="423"/>
      <c r="I154" s="423"/>
      <c r="J154" s="423"/>
      <c r="K154" s="423"/>
      <c r="L154" s="423"/>
      <c r="M154" s="356" t="s">
        <v>617</v>
      </c>
      <c r="N154" s="354"/>
      <c r="O154" s="392"/>
    </row>
    <row r="155" spans="1:15" s="369" customFormat="1" ht="60" hidden="1" x14ac:dyDescent="0.25">
      <c r="A155" s="525"/>
      <c r="B155" s="407" t="s">
        <v>618</v>
      </c>
      <c r="C155" s="520"/>
      <c r="D155" s="423"/>
      <c r="E155" s="424">
        <v>795655</v>
      </c>
      <c r="F155" s="423"/>
      <c r="G155" s="423"/>
      <c r="H155" s="423"/>
      <c r="I155" s="423"/>
      <c r="J155" s="423"/>
      <c r="K155" s="423"/>
      <c r="L155" s="423"/>
      <c r="M155" s="526" t="s">
        <v>619</v>
      </c>
      <c r="N155" s="354"/>
      <c r="O155" s="392"/>
    </row>
    <row r="156" spans="1:15" s="369" customFormat="1" ht="105" hidden="1" x14ac:dyDescent="0.25">
      <c r="A156" s="525"/>
      <c r="B156" s="407" t="s">
        <v>620</v>
      </c>
      <c r="C156" s="520">
        <v>8500</v>
      </c>
      <c r="D156" s="423"/>
      <c r="E156" s="424"/>
      <c r="F156" s="423"/>
      <c r="G156" s="423"/>
      <c r="H156" s="423"/>
      <c r="I156" s="423"/>
      <c r="J156" s="423"/>
      <c r="K156" s="423"/>
      <c r="L156" s="423"/>
      <c r="M156" s="526" t="s">
        <v>621</v>
      </c>
      <c r="N156" s="354" t="s">
        <v>621</v>
      </c>
      <c r="O156" s="392"/>
    </row>
    <row r="157" spans="1:15" s="369" customFormat="1" ht="94.5" hidden="1" x14ac:dyDescent="0.25">
      <c r="A157" s="525"/>
      <c r="B157" s="407" t="s">
        <v>622</v>
      </c>
      <c r="C157" s="520"/>
      <c r="D157" s="423"/>
      <c r="E157" s="424">
        <v>4515749</v>
      </c>
      <c r="F157" s="423"/>
      <c r="G157" s="423">
        <v>4515749</v>
      </c>
      <c r="H157" s="423"/>
      <c r="I157" s="423"/>
      <c r="J157" s="423"/>
      <c r="K157" s="423"/>
      <c r="L157" s="423"/>
      <c r="M157" s="356" t="s">
        <v>623</v>
      </c>
      <c r="N157" s="354" t="s">
        <v>623</v>
      </c>
      <c r="O157" s="392"/>
    </row>
    <row r="158" spans="1:15" s="369" customFormat="1" ht="60" hidden="1" x14ac:dyDescent="0.25">
      <c r="A158" s="525"/>
      <c r="B158" s="407" t="s">
        <v>622</v>
      </c>
      <c r="C158" s="520"/>
      <c r="D158" s="423"/>
      <c r="E158" s="528"/>
      <c r="F158" s="423"/>
      <c r="G158" s="423"/>
      <c r="H158" s="423"/>
      <c r="I158" s="423">
        <v>1765833</v>
      </c>
      <c r="J158" s="423">
        <v>1765833</v>
      </c>
      <c r="K158" s="423">
        <v>1765833</v>
      </c>
      <c r="L158" s="423">
        <v>1765833</v>
      </c>
      <c r="M158" s="526" t="s">
        <v>624</v>
      </c>
      <c r="N158" s="354"/>
      <c r="O158" s="392"/>
    </row>
    <row r="159" spans="1:15" ht="57" hidden="1" x14ac:dyDescent="0.25">
      <c r="A159" s="341" t="s">
        <v>49</v>
      </c>
      <c r="B159" s="483" t="s">
        <v>50</v>
      </c>
      <c r="C159" s="293">
        <f t="shared" ref="C159:K159" si="24">C160+C163</f>
        <v>0</v>
      </c>
      <c r="D159" s="293">
        <f t="shared" si="24"/>
        <v>0</v>
      </c>
      <c r="E159" s="293">
        <f t="shared" si="24"/>
        <v>0</v>
      </c>
      <c r="F159" s="293">
        <f t="shared" si="24"/>
        <v>0</v>
      </c>
      <c r="G159" s="370">
        <f t="shared" si="24"/>
        <v>0</v>
      </c>
      <c r="H159" s="370">
        <f t="shared" si="24"/>
        <v>0</v>
      </c>
      <c r="I159" s="370">
        <v>700000</v>
      </c>
      <c r="J159" s="293">
        <v>0</v>
      </c>
      <c r="K159" s="293">
        <f t="shared" si="24"/>
        <v>700000</v>
      </c>
      <c r="L159" s="293">
        <v>0</v>
      </c>
      <c r="M159" s="415"/>
      <c r="N159" s="358"/>
      <c r="O159" s="321"/>
    </row>
    <row r="160" spans="1:15" ht="45" hidden="1" x14ac:dyDescent="0.25">
      <c r="A160" s="341"/>
      <c r="B160" s="484" t="s">
        <v>48</v>
      </c>
      <c r="C160" s="307">
        <f>SUM(C161:C162)</f>
        <v>0</v>
      </c>
      <c r="D160" s="307">
        <f t="shared" ref="D160:K160" si="25">SUM(D161:D162)</f>
        <v>0</v>
      </c>
      <c r="E160" s="307">
        <f t="shared" si="25"/>
        <v>0</v>
      </c>
      <c r="F160" s="307">
        <f t="shared" si="25"/>
        <v>0</v>
      </c>
      <c r="G160" s="380">
        <f t="shared" si="25"/>
        <v>0</v>
      </c>
      <c r="H160" s="380">
        <f t="shared" si="25"/>
        <v>0</v>
      </c>
      <c r="I160" s="380">
        <v>0</v>
      </c>
      <c r="J160" s="307">
        <v>0</v>
      </c>
      <c r="K160" s="307">
        <f t="shared" si="25"/>
        <v>0</v>
      </c>
      <c r="L160" s="307">
        <v>0</v>
      </c>
      <c r="M160" s="359"/>
      <c r="N160" s="447"/>
      <c r="O160" s="321"/>
    </row>
    <row r="161" spans="1:15" ht="15.75" hidden="1" x14ac:dyDescent="0.2">
      <c r="A161" s="341"/>
      <c r="B161" s="425"/>
      <c r="C161" s="346"/>
      <c r="D161" s="346"/>
      <c r="E161" s="346"/>
      <c r="F161" s="346"/>
      <c r="G161" s="381"/>
      <c r="H161" s="381"/>
      <c r="I161" s="427"/>
      <c r="J161" s="345"/>
      <c r="K161" s="347"/>
      <c r="L161" s="347"/>
      <c r="M161" s="358"/>
      <c r="N161" s="354"/>
      <c r="O161" s="321"/>
    </row>
    <row r="162" spans="1:15" ht="15.75" hidden="1" x14ac:dyDescent="0.25">
      <c r="A162" s="341"/>
      <c r="B162" s="349"/>
      <c r="C162" s="279"/>
      <c r="D162" s="279"/>
      <c r="E162" s="279"/>
      <c r="F162" s="279"/>
      <c r="G162" s="363"/>
      <c r="H162" s="363"/>
      <c r="I162" s="509"/>
      <c r="J162" s="308"/>
      <c r="K162" s="308"/>
      <c r="L162" s="308"/>
      <c r="M162" s="403"/>
      <c r="N162" s="358"/>
      <c r="O162" s="321"/>
    </row>
    <row r="163" spans="1:15" ht="30" hidden="1" x14ac:dyDescent="0.25">
      <c r="A163" s="341"/>
      <c r="B163" s="484" t="s">
        <v>57</v>
      </c>
      <c r="C163" s="294">
        <f>C164+C165</f>
        <v>0</v>
      </c>
      <c r="D163" s="294">
        <f t="shared" ref="D163:K163" si="26">D164+D165</f>
        <v>0</v>
      </c>
      <c r="E163" s="294">
        <f t="shared" si="26"/>
        <v>0</v>
      </c>
      <c r="F163" s="294">
        <f t="shared" si="26"/>
        <v>0</v>
      </c>
      <c r="G163" s="371">
        <f t="shared" si="26"/>
        <v>0</v>
      </c>
      <c r="H163" s="371">
        <f t="shared" si="26"/>
        <v>0</v>
      </c>
      <c r="I163" s="371">
        <v>700000</v>
      </c>
      <c r="J163" s="294">
        <v>0</v>
      </c>
      <c r="K163" s="294">
        <f t="shared" si="26"/>
        <v>700000</v>
      </c>
      <c r="L163" s="294">
        <v>0</v>
      </c>
      <c r="M163" s="359"/>
      <c r="N163" s="358"/>
      <c r="O163" s="321"/>
    </row>
    <row r="164" spans="1:15" ht="63" hidden="1" x14ac:dyDescent="0.25">
      <c r="A164" s="341"/>
      <c r="B164" s="425" t="s">
        <v>460</v>
      </c>
      <c r="C164" s="426"/>
      <c r="D164" s="304"/>
      <c r="E164" s="304"/>
      <c r="F164" s="304"/>
      <c r="G164" s="423"/>
      <c r="H164" s="423"/>
      <c r="I164" s="423">
        <v>700000</v>
      </c>
      <c r="J164" s="304"/>
      <c r="K164" s="304">
        <v>700000</v>
      </c>
      <c r="L164" s="304"/>
      <c r="M164" s="351" t="s">
        <v>461</v>
      </c>
      <c r="N164" s="358" t="s">
        <v>462</v>
      </c>
      <c r="O164" s="321"/>
    </row>
    <row r="165" spans="1:15" ht="15.75" hidden="1" x14ac:dyDescent="0.25">
      <c r="A165" s="341"/>
      <c r="B165" s="349"/>
      <c r="C165" s="294"/>
      <c r="D165" s="309"/>
      <c r="E165" s="309"/>
      <c r="F165" s="309"/>
      <c r="G165" s="382"/>
      <c r="H165" s="382"/>
      <c r="I165" s="382"/>
      <c r="J165" s="309"/>
      <c r="K165" s="309"/>
      <c r="L165" s="309"/>
      <c r="M165" s="403"/>
      <c r="N165" s="358"/>
      <c r="O165" s="321"/>
    </row>
    <row r="166" spans="1:15" ht="42.75" hidden="1" x14ac:dyDescent="0.25">
      <c r="A166" s="341" t="s">
        <v>149</v>
      </c>
      <c r="B166" s="485" t="s">
        <v>51</v>
      </c>
      <c r="C166" s="293">
        <f>C167+C169+C171+C175</f>
        <v>0</v>
      </c>
      <c r="D166" s="293">
        <f t="shared" ref="D166:K166" si="27">D167+D169+D171+D175</f>
        <v>0</v>
      </c>
      <c r="E166" s="293">
        <f t="shared" si="27"/>
        <v>4000000</v>
      </c>
      <c r="F166" s="293">
        <f t="shared" si="27"/>
        <v>105250</v>
      </c>
      <c r="G166" s="370">
        <f t="shared" si="27"/>
        <v>4000000</v>
      </c>
      <c r="H166" s="370">
        <f t="shared" si="27"/>
        <v>105250</v>
      </c>
      <c r="I166" s="370">
        <v>432120</v>
      </c>
      <c r="J166" s="293">
        <v>432120</v>
      </c>
      <c r="K166" s="293">
        <f t="shared" si="27"/>
        <v>432120</v>
      </c>
      <c r="L166" s="293">
        <v>432120</v>
      </c>
      <c r="M166" s="415"/>
      <c r="N166" s="335"/>
      <c r="O166" s="321"/>
    </row>
    <row r="167" spans="1:15" ht="45" hidden="1" x14ac:dyDescent="0.25">
      <c r="A167" s="341"/>
      <c r="B167" s="344" t="s">
        <v>40</v>
      </c>
      <c r="C167" s="294">
        <f>C168</f>
        <v>0</v>
      </c>
      <c r="D167" s="294">
        <f t="shared" ref="D167:K167" si="28">D168</f>
        <v>0</v>
      </c>
      <c r="E167" s="294">
        <f t="shared" si="28"/>
        <v>0</v>
      </c>
      <c r="F167" s="294">
        <f t="shared" si="28"/>
        <v>0</v>
      </c>
      <c r="G167" s="371">
        <f t="shared" si="28"/>
        <v>0</v>
      </c>
      <c r="H167" s="371">
        <f t="shared" si="28"/>
        <v>0</v>
      </c>
      <c r="I167" s="371">
        <v>0</v>
      </c>
      <c r="J167" s="294">
        <v>0</v>
      </c>
      <c r="K167" s="294">
        <f t="shared" si="28"/>
        <v>0</v>
      </c>
      <c r="L167" s="294">
        <v>0</v>
      </c>
      <c r="M167" s="359"/>
      <c r="N167" s="335"/>
      <c r="O167" s="321"/>
    </row>
    <row r="168" spans="1:15" ht="15.75" hidden="1" x14ac:dyDescent="0.25">
      <c r="A168" s="341"/>
      <c r="B168" s="400"/>
      <c r="C168" s="332"/>
      <c r="D168" s="332"/>
      <c r="E168" s="332"/>
      <c r="F168" s="332"/>
      <c r="G168" s="372"/>
      <c r="H168" s="372"/>
      <c r="I168" s="372"/>
      <c r="J168" s="332"/>
      <c r="K168" s="332"/>
      <c r="L168" s="332"/>
      <c r="M168" s="359"/>
      <c r="N168" s="358"/>
      <c r="O168" s="321"/>
    </row>
    <row r="169" spans="1:15" ht="30" hidden="1" x14ac:dyDescent="0.25">
      <c r="A169" s="341"/>
      <c r="B169" s="344" t="s">
        <v>45</v>
      </c>
      <c r="C169" s="294">
        <f t="shared" ref="C169:K169" si="29">SUM(C170:C170)</f>
        <v>0</v>
      </c>
      <c r="D169" s="294">
        <f t="shared" si="29"/>
        <v>0</v>
      </c>
      <c r="E169" s="294">
        <f t="shared" si="29"/>
        <v>0</v>
      </c>
      <c r="F169" s="294">
        <f t="shared" si="29"/>
        <v>0</v>
      </c>
      <c r="G169" s="371">
        <f t="shared" si="29"/>
        <v>0</v>
      </c>
      <c r="H169" s="371">
        <f t="shared" si="29"/>
        <v>0</v>
      </c>
      <c r="I169" s="371">
        <v>31680</v>
      </c>
      <c r="J169" s="294">
        <v>31680</v>
      </c>
      <c r="K169" s="294">
        <f t="shared" si="29"/>
        <v>31680</v>
      </c>
      <c r="L169" s="294">
        <v>31680</v>
      </c>
      <c r="M169" s="359"/>
      <c r="N169" s="358"/>
      <c r="O169" s="321"/>
    </row>
    <row r="170" spans="1:15" ht="47.25" hidden="1" x14ac:dyDescent="0.25">
      <c r="A170" s="341"/>
      <c r="B170" s="349"/>
      <c r="C170" s="332"/>
      <c r="D170" s="332"/>
      <c r="E170" s="332"/>
      <c r="F170" s="332"/>
      <c r="G170" s="372"/>
      <c r="H170" s="372"/>
      <c r="I170" s="363">
        <v>31680</v>
      </c>
      <c r="J170" s="332">
        <v>31680</v>
      </c>
      <c r="K170" s="332">
        <v>31680</v>
      </c>
      <c r="L170" s="332">
        <v>31680</v>
      </c>
      <c r="M170" s="359" t="s">
        <v>415</v>
      </c>
      <c r="N170" s="358" t="s">
        <v>416</v>
      </c>
      <c r="O170" s="321"/>
    </row>
    <row r="171" spans="1:15" ht="15.75" hidden="1" x14ac:dyDescent="0.25">
      <c r="A171" s="341"/>
      <c r="B171" s="484" t="s">
        <v>33</v>
      </c>
      <c r="C171" s="294">
        <f>C174+C173+C172</f>
        <v>0</v>
      </c>
      <c r="D171" s="294">
        <f t="shared" ref="D171:K171" si="30">D174+D173+D172</f>
        <v>0</v>
      </c>
      <c r="E171" s="294">
        <f t="shared" si="30"/>
        <v>4000000</v>
      </c>
      <c r="F171" s="294">
        <f t="shared" si="30"/>
        <v>0</v>
      </c>
      <c r="G171" s="371">
        <f t="shared" si="30"/>
        <v>4000000</v>
      </c>
      <c r="H171" s="371">
        <f t="shared" si="30"/>
        <v>0</v>
      </c>
      <c r="I171" s="371">
        <v>400440</v>
      </c>
      <c r="J171" s="294">
        <v>400440</v>
      </c>
      <c r="K171" s="294">
        <f t="shared" si="30"/>
        <v>400440</v>
      </c>
      <c r="L171" s="294">
        <v>400440</v>
      </c>
      <c r="M171" s="359"/>
      <c r="N171" s="358"/>
      <c r="O171" s="321"/>
    </row>
    <row r="172" spans="1:15" ht="150" hidden="1" x14ac:dyDescent="0.25">
      <c r="A172" s="341"/>
      <c r="B172" s="436" t="s">
        <v>417</v>
      </c>
      <c r="C172" s="332"/>
      <c r="D172" s="332"/>
      <c r="E172" s="332">
        <v>4000000</v>
      </c>
      <c r="F172" s="332"/>
      <c r="G172" s="372">
        <v>4000000</v>
      </c>
      <c r="H172" s="372"/>
      <c r="I172" s="372">
        <v>400440</v>
      </c>
      <c r="J172" s="332"/>
      <c r="K172" s="332">
        <v>400440</v>
      </c>
      <c r="L172" s="332"/>
      <c r="M172" s="358" t="s">
        <v>418</v>
      </c>
      <c r="N172" s="358" t="s">
        <v>419</v>
      </c>
      <c r="O172" s="321"/>
    </row>
    <row r="173" spans="1:15" ht="63" hidden="1" x14ac:dyDescent="0.25">
      <c r="A173" s="341"/>
      <c r="B173" s="436" t="s">
        <v>420</v>
      </c>
      <c r="C173" s="332"/>
      <c r="D173" s="332"/>
      <c r="E173" s="332"/>
      <c r="F173" s="298"/>
      <c r="G173" s="372"/>
      <c r="H173" s="372"/>
      <c r="I173" s="372"/>
      <c r="J173" s="332">
        <v>400440</v>
      </c>
      <c r="K173" s="332"/>
      <c r="L173" s="332">
        <v>400440</v>
      </c>
      <c r="M173" s="452" t="s">
        <v>421</v>
      </c>
      <c r="N173" s="358" t="s">
        <v>422</v>
      </c>
      <c r="O173" s="321"/>
    </row>
    <row r="174" spans="1:15" ht="15.75" hidden="1" x14ac:dyDescent="0.25">
      <c r="A174" s="341"/>
      <c r="B174" s="436"/>
      <c r="C174" s="332"/>
      <c r="D174" s="332"/>
      <c r="E174" s="332"/>
      <c r="F174" s="332"/>
      <c r="G174" s="372"/>
      <c r="H174" s="372"/>
      <c r="I174" s="372"/>
      <c r="J174" s="332"/>
      <c r="K174" s="332"/>
      <c r="L174" s="332"/>
      <c r="M174" s="358"/>
      <c r="N174" s="358"/>
      <c r="O174" s="321"/>
    </row>
    <row r="175" spans="1:15" ht="60" hidden="1" x14ac:dyDescent="0.25">
      <c r="A175" s="341"/>
      <c r="B175" s="344" t="s">
        <v>122</v>
      </c>
      <c r="C175" s="294">
        <f>C176</f>
        <v>0</v>
      </c>
      <c r="D175" s="294">
        <f t="shared" ref="D175:K175" si="31">D176</f>
        <v>0</v>
      </c>
      <c r="E175" s="294">
        <f t="shared" si="31"/>
        <v>0</v>
      </c>
      <c r="F175" s="294">
        <f t="shared" si="31"/>
        <v>105250</v>
      </c>
      <c r="G175" s="371">
        <f t="shared" si="31"/>
        <v>0</v>
      </c>
      <c r="H175" s="371">
        <f t="shared" si="31"/>
        <v>105250</v>
      </c>
      <c r="I175" s="371">
        <v>0</v>
      </c>
      <c r="J175" s="294">
        <v>0</v>
      </c>
      <c r="K175" s="294">
        <f t="shared" si="31"/>
        <v>0</v>
      </c>
      <c r="L175" s="294">
        <v>0</v>
      </c>
      <c r="M175" s="359"/>
      <c r="N175" s="358"/>
      <c r="O175" s="321"/>
    </row>
    <row r="176" spans="1:15" ht="63" hidden="1" x14ac:dyDescent="0.25">
      <c r="A176" s="341"/>
      <c r="B176" s="339"/>
      <c r="C176" s="332"/>
      <c r="D176" s="332"/>
      <c r="E176" s="298"/>
      <c r="F176" s="298">
        <v>105250</v>
      </c>
      <c r="G176" s="375"/>
      <c r="H176" s="375">
        <v>105250</v>
      </c>
      <c r="I176" s="372"/>
      <c r="J176" s="332"/>
      <c r="K176" s="332"/>
      <c r="L176" s="332"/>
      <c r="M176" s="359" t="s">
        <v>423</v>
      </c>
      <c r="N176" s="358" t="s">
        <v>423</v>
      </c>
      <c r="O176" s="321"/>
    </row>
    <row r="177" spans="1:16" ht="57" hidden="1" x14ac:dyDescent="0.25">
      <c r="A177" s="341" t="s">
        <v>19</v>
      </c>
      <c r="B177" s="440" t="s">
        <v>20</v>
      </c>
      <c r="C177" s="293">
        <f t="shared" ref="C177:K179" si="32">C178</f>
        <v>0</v>
      </c>
      <c r="D177" s="293">
        <f t="shared" si="32"/>
        <v>0</v>
      </c>
      <c r="E177" s="293">
        <f t="shared" si="32"/>
        <v>0</v>
      </c>
      <c r="F177" s="293">
        <f t="shared" si="32"/>
        <v>0</v>
      </c>
      <c r="G177" s="370">
        <f t="shared" si="32"/>
        <v>0</v>
      </c>
      <c r="H177" s="370">
        <f t="shared" si="32"/>
        <v>0</v>
      </c>
      <c r="I177" s="370">
        <v>0</v>
      </c>
      <c r="J177" s="293">
        <v>0</v>
      </c>
      <c r="K177" s="293">
        <f t="shared" si="32"/>
        <v>0</v>
      </c>
      <c r="L177" s="293">
        <v>0</v>
      </c>
      <c r="M177" s="415"/>
      <c r="N177" s="335"/>
      <c r="O177" s="321"/>
    </row>
    <row r="178" spans="1:16" ht="28.5" hidden="1" x14ac:dyDescent="0.25">
      <c r="A178" s="341" t="s">
        <v>21</v>
      </c>
      <c r="B178" s="438" t="s">
        <v>111</v>
      </c>
      <c r="C178" s="293">
        <f>C179</f>
        <v>0</v>
      </c>
      <c r="D178" s="293">
        <f t="shared" si="32"/>
        <v>0</v>
      </c>
      <c r="E178" s="293">
        <f t="shared" si="32"/>
        <v>0</v>
      </c>
      <c r="F178" s="293">
        <f t="shared" si="32"/>
        <v>0</v>
      </c>
      <c r="G178" s="370">
        <f t="shared" si="32"/>
        <v>0</v>
      </c>
      <c r="H178" s="370">
        <f t="shared" si="32"/>
        <v>0</v>
      </c>
      <c r="I178" s="370">
        <v>0</v>
      </c>
      <c r="J178" s="293">
        <v>0</v>
      </c>
      <c r="K178" s="293">
        <f t="shared" si="32"/>
        <v>0</v>
      </c>
      <c r="L178" s="293">
        <v>0</v>
      </c>
      <c r="M178" s="415"/>
      <c r="N178" s="335"/>
      <c r="O178" s="321"/>
    </row>
    <row r="179" spans="1:16" ht="45" hidden="1" x14ac:dyDescent="0.25">
      <c r="A179" s="341"/>
      <c r="B179" s="486" t="s">
        <v>31</v>
      </c>
      <c r="C179" s="294">
        <f>C180</f>
        <v>0</v>
      </c>
      <c r="D179" s="294">
        <f t="shared" si="32"/>
        <v>0</v>
      </c>
      <c r="E179" s="294">
        <f t="shared" si="32"/>
        <v>0</v>
      </c>
      <c r="F179" s="294">
        <f t="shared" si="32"/>
        <v>0</v>
      </c>
      <c r="G179" s="371">
        <f t="shared" si="32"/>
        <v>0</v>
      </c>
      <c r="H179" s="371">
        <f t="shared" si="32"/>
        <v>0</v>
      </c>
      <c r="I179" s="371">
        <v>0</v>
      </c>
      <c r="J179" s="294">
        <v>0</v>
      </c>
      <c r="K179" s="294">
        <f t="shared" si="32"/>
        <v>0</v>
      </c>
      <c r="L179" s="294">
        <v>0</v>
      </c>
      <c r="M179" s="359"/>
      <c r="N179" s="335"/>
      <c r="O179" s="321"/>
    </row>
    <row r="180" spans="1:16" ht="15.75" hidden="1" x14ac:dyDescent="0.25">
      <c r="A180" s="341"/>
      <c r="B180" s="349"/>
      <c r="C180" s="332"/>
      <c r="D180" s="332"/>
      <c r="E180" s="332"/>
      <c r="F180" s="332"/>
      <c r="G180" s="372"/>
      <c r="H180" s="372"/>
      <c r="I180" s="372"/>
      <c r="J180" s="332"/>
      <c r="K180" s="332"/>
      <c r="L180" s="332"/>
      <c r="M180" s="359"/>
      <c r="N180" s="358"/>
      <c r="O180" s="321"/>
    </row>
    <row r="181" spans="1:16" ht="71.25" x14ac:dyDescent="0.25">
      <c r="A181" s="341" t="s">
        <v>150</v>
      </c>
      <c r="B181" s="483" t="s">
        <v>60</v>
      </c>
      <c r="C181" s="293">
        <f t="shared" ref="C181:K181" si="33">C182+C195+C199</f>
        <v>-144145655</v>
      </c>
      <c r="D181" s="293">
        <f t="shared" si="33"/>
        <v>11026200</v>
      </c>
      <c r="E181" s="293">
        <f t="shared" si="33"/>
        <v>798023</v>
      </c>
      <c r="F181" s="293">
        <f t="shared" si="33"/>
        <v>62167511</v>
      </c>
      <c r="G181" s="370">
        <f t="shared" si="33"/>
        <v>798023</v>
      </c>
      <c r="H181" s="370">
        <f t="shared" si="33"/>
        <v>62167511</v>
      </c>
      <c r="I181" s="370">
        <v>189746</v>
      </c>
      <c r="J181" s="293">
        <v>4753234</v>
      </c>
      <c r="K181" s="293">
        <f t="shared" si="33"/>
        <v>189746</v>
      </c>
      <c r="L181" s="293">
        <v>4753234</v>
      </c>
      <c r="M181" s="415"/>
      <c r="N181" s="335"/>
      <c r="O181" s="321">
        <f>I181-J181</f>
        <v>-4563488</v>
      </c>
    </row>
    <row r="182" spans="1:16" ht="85.5" x14ac:dyDescent="0.25">
      <c r="A182" s="341" t="s">
        <v>235</v>
      </c>
      <c r="B182" s="342" t="s">
        <v>234</v>
      </c>
      <c r="C182" s="293">
        <f t="shared" ref="C182:K182" si="34">C185+C183+C192</f>
        <v>-144145655</v>
      </c>
      <c r="D182" s="293">
        <f t="shared" si="34"/>
        <v>11026200</v>
      </c>
      <c r="E182" s="293">
        <f t="shared" si="34"/>
        <v>0</v>
      </c>
      <c r="F182" s="293">
        <f t="shared" si="34"/>
        <v>62167511</v>
      </c>
      <c r="G182" s="370">
        <f t="shared" si="34"/>
        <v>0</v>
      </c>
      <c r="H182" s="370">
        <f t="shared" si="34"/>
        <v>62167511</v>
      </c>
      <c r="I182" s="370">
        <v>0</v>
      </c>
      <c r="J182" s="293">
        <v>4753234</v>
      </c>
      <c r="K182" s="293">
        <f t="shared" si="34"/>
        <v>0</v>
      </c>
      <c r="L182" s="293">
        <v>4753234</v>
      </c>
      <c r="M182" s="415"/>
      <c r="N182" s="335"/>
      <c r="O182" s="321"/>
    </row>
    <row r="183" spans="1:16" ht="45" hidden="1" x14ac:dyDescent="0.25">
      <c r="A183" s="341"/>
      <c r="B183" s="399" t="s">
        <v>38</v>
      </c>
      <c r="C183" s="294">
        <f t="shared" ref="C183:K183" si="35">C184</f>
        <v>0</v>
      </c>
      <c r="D183" s="294">
        <f t="shared" si="35"/>
        <v>11026200</v>
      </c>
      <c r="E183" s="294">
        <f t="shared" si="35"/>
        <v>0</v>
      </c>
      <c r="F183" s="294">
        <f t="shared" si="35"/>
        <v>0</v>
      </c>
      <c r="G183" s="371">
        <f t="shared" si="35"/>
        <v>0</v>
      </c>
      <c r="H183" s="371">
        <f t="shared" si="35"/>
        <v>0</v>
      </c>
      <c r="I183" s="371">
        <v>0</v>
      </c>
      <c r="J183" s="294">
        <v>0</v>
      </c>
      <c r="K183" s="294">
        <f t="shared" si="35"/>
        <v>0</v>
      </c>
      <c r="L183" s="294">
        <v>0</v>
      </c>
      <c r="M183" s="359"/>
      <c r="N183" s="335"/>
      <c r="O183" s="321"/>
    </row>
    <row r="184" spans="1:16" ht="120" hidden="1" x14ac:dyDescent="0.25">
      <c r="A184" s="341"/>
      <c r="B184" s="338" t="s">
        <v>278</v>
      </c>
      <c r="C184" s="332"/>
      <c r="D184" s="332">
        <v>11026200</v>
      </c>
      <c r="E184" s="310"/>
      <c r="F184" s="310"/>
      <c r="G184" s="383"/>
      <c r="H184" s="383"/>
      <c r="I184" s="383"/>
      <c r="J184" s="310"/>
      <c r="K184" s="310"/>
      <c r="L184" s="310"/>
      <c r="M184" s="405" t="s">
        <v>279</v>
      </c>
      <c r="N184" s="358" t="s">
        <v>280</v>
      </c>
      <c r="O184" s="321"/>
    </row>
    <row r="185" spans="1:16" ht="30" x14ac:dyDescent="0.25">
      <c r="A185" s="341"/>
      <c r="B185" s="344" t="s">
        <v>57</v>
      </c>
      <c r="C185" s="294">
        <f>SUM(C186:C191)</f>
        <v>-144145655</v>
      </c>
      <c r="D185" s="294">
        <f t="shared" ref="D185:K185" si="36">SUM(D186:D191)</f>
        <v>0</v>
      </c>
      <c r="E185" s="294">
        <f t="shared" si="36"/>
        <v>0</v>
      </c>
      <c r="F185" s="294">
        <f t="shared" si="36"/>
        <v>62167511</v>
      </c>
      <c r="G185" s="294">
        <f t="shared" si="36"/>
        <v>0</v>
      </c>
      <c r="H185" s="294">
        <f t="shared" si="36"/>
        <v>62167511</v>
      </c>
      <c r="I185" s="294">
        <v>0</v>
      </c>
      <c r="J185" s="294">
        <v>4753234</v>
      </c>
      <c r="K185" s="294">
        <f t="shared" si="36"/>
        <v>0</v>
      </c>
      <c r="L185" s="294">
        <v>4753234</v>
      </c>
      <c r="M185" s="359"/>
      <c r="N185" s="335"/>
      <c r="O185" s="321">
        <f>J185+J140</f>
        <v>4959734</v>
      </c>
    </row>
    <row r="186" spans="1:16" ht="213" customHeight="1" x14ac:dyDescent="0.25">
      <c r="A186" s="341"/>
      <c r="B186" s="336" t="s">
        <v>281</v>
      </c>
      <c r="C186" s="332"/>
      <c r="D186" s="332"/>
      <c r="E186" s="332"/>
      <c r="F186" s="332"/>
      <c r="G186" s="372"/>
      <c r="H186" s="372"/>
      <c r="I186" s="372"/>
      <c r="J186" s="278">
        <v>2036928</v>
      </c>
      <c r="K186" s="332"/>
      <c r="L186" s="278">
        <v>2036928</v>
      </c>
      <c r="M186" s="443" t="s">
        <v>764</v>
      </c>
      <c r="N186" s="358" t="s">
        <v>280</v>
      </c>
      <c r="O186" s="321">
        <f>L185-4803691</f>
        <v>-50457</v>
      </c>
      <c r="P186" s="325">
        <f>L185-5115777</f>
        <v>-362543</v>
      </c>
    </row>
    <row r="187" spans="1:16" ht="105" x14ac:dyDescent="0.25">
      <c r="A187" s="341"/>
      <c r="B187" s="336" t="s">
        <v>283</v>
      </c>
      <c r="C187" s="332"/>
      <c r="D187" s="332"/>
      <c r="E187" s="332"/>
      <c r="F187" s="332"/>
      <c r="G187" s="372"/>
      <c r="H187" s="372"/>
      <c r="I187" s="372"/>
      <c r="J187" s="278">
        <v>1031682</v>
      </c>
      <c r="K187" s="332"/>
      <c r="L187" s="278">
        <v>1031682</v>
      </c>
      <c r="M187" s="443" t="s">
        <v>284</v>
      </c>
      <c r="N187" s="358" t="s">
        <v>280</v>
      </c>
      <c r="O187" s="321"/>
    </row>
    <row r="188" spans="1:16" ht="47.25" x14ac:dyDescent="0.25">
      <c r="A188" s="341"/>
      <c r="B188" s="336" t="s">
        <v>285</v>
      </c>
      <c r="C188" s="332"/>
      <c r="D188" s="332"/>
      <c r="E188" s="332"/>
      <c r="F188" s="332"/>
      <c r="G188" s="372"/>
      <c r="H188" s="372"/>
      <c r="I188" s="372"/>
      <c r="J188" s="278">
        <v>1366652</v>
      </c>
      <c r="K188" s="332"/>
      <c r="L188" s="278">
        <v>1366652</v>
      </c>
      <c r="M188" s="443" t="s">
        <v>286</v>
      </c>
      <c r="N188" s="358" t="s">
        <v>280</v>
      </c>
      <c r="O188" s="321"/>
    </row>
    <row r="189" spans="1:16" ht="45" x14ac:dyDescent="0.25">
      <c r="A189" s="341"/>
      <c r="B189" s="336" t="s">
        <v>287</v>
      </c>
      <c r="C189" s="332"/>
      <c r="D189" s="332"/>
      <c r="E189" s="332"/>
      <c r="F189" s="332"/>
      <c r="G189" s="372"/>
      <c r="H189" s="372"/>
      <c r="I189" s="372"/>
      <c r="J189" s="278">
        <v>317972</v>
      </c>
      <c r="K189" s="332"/>
      <c r="L189" s="278">
        <v>317972</v>
      </c>
      <c r="M189" s="443" t="s">
        <v>282</v>
      </c>
      <c r="N189" s="358" t="s">
        <v>280</v>
      </c>
      <c r="O189" s="321"/>
    </row>
    <row r="190" spans="1:16" ht="60" hidden="1" x14ac:dyDescent="0.25">
      <c r="A190" s="341"/>
      <c r="B190" s="336" t="s">
        <v>463</v>
      </c>
      <c r="C190" s="332">
        <v>-144145655</v>
      </c>
      <c r="D190" s="332"/>
      <c r="E190" s="332"/>
      <c r="F190" s="332">
        <v>52796224</v>
      </c>
      <c r="G190" s="372"/>
      <c r="H190" s="372">
        <v>52796224</v>
      </c>
      <c r="I190" s="372"/>
      <c r="J190" s="332"/>
      <c r="K190" s="332"/>
      <c r="L190" s="332"/>
      <c r="M190" s="443" t="s">
        <v>464</v>
      </c>
      <c r="N190" s="358" t="s">
        <v>465</v>
      </c>
      <c r="O190" s="321"/>
    </row>
    <row r="191" spans="1:16" ht="105" hidden="1" x14ac:dyDescent="0.25">
      <c r="A191" s="341"/>
      <c r="B191" s="336" t="s">
        <v>466</v>
      </c>
      <c r="C191" s="332"/>
      <c r="D191" s="332"/>
      <c r="E191" s="332"/>
      <c r="F191" s="332">
        <v>9371287</v>
      </c>
      <c r="G191" s="372"/>
      <c r="H191" s="372">
        <v>9371287</v>
      </c>
      <c r="I191" s="372"/>
      <c r="J191" s="332"/>
      <c r="K191" s="332"/>
      <c r="L191" s="332"/>
      <c r="M191" s="443" t="s">
        <v>467</v>
      </c>
      <c r="N191" s="358" t="s">
        <v>468</v>
      </c>
      <c r="O191" s="321"/>
    </row>
    <row r="192" spans="1:16" ht="90" hidden="1" x14ac:dyDescent="0.25">
      <c r="A192" s="341"/>
      <c r="B192" s="484" t="s">
        <v>121</v>
      </c>
      <c r="C192" s="294">
        <f>C193</f>
        <v>0</v>
      </c>
      <c r="D192" s="294">
        <f t="shared" ref="D192:K192" si="37">D193</f>
        <v>0</v>
      </c>
      <c r="E192" s="294">
        <f t="shared" si="37"/>
        <v>0</v>
      </c>
      <c r="F192" s="294">
        <f t="shared" si="37"/>
        <v>0</v>
      </c>
      <c r="G192" s="371">
        <f t="shared" si="37"/>
        <v>0</v>
      </c>
      <c r="H192" s="371">
        <f t="shared" si="37"/>
        <v>0</v>
      </c>
      <c r="I192" s="371">
        <v>0</v>
      </c>
      <c r="J192" s="294">
        <v>0</v>
      </c>
      <c r="K192" s="294">
        <f t="shared" si="37"/>
        <v>0</v>
      </c>
      <c r="L192" s="294">
        <v>0</v>
      </c>
      <c r="M192" s="359"/>
      <c r="N192" s="358"/>
      <c r="O192" s="321"/>
    </row>
    <row r="193" spans="1:15" ht="15.75" hidden="1" x14ac:dyDescent="0.25">
      <c r="A193" s="341"/>
      <c r="B193" s="338"/>
      <c r="C193" s="332"/>
      <c r="D193" s="310"/>
      <c r="E193" s="310"/>
      <c r="F193" s="310"/>
      <c r="G193" s="383"/>
      <c r="H193" s="383"/>
      <c r="I193" s="383"/>
      <c r="J193" s="310"/>
      <c r="K193" s="310"/>
      <c r="L193" s="310"/>
      <c r="M193" s="405"/>
      <c r="N193" s="358"/>
      <c r="O193" s="321"/>
    </row>
    <row r="194" spans="1:15" ht="15.75" hidden="1" x14ac:dyDescent="0.25">
      <c r="A194" s="341"/>
      <c r="B194" s="338"/>
      <c r="C194" s="332"/>
      <c r="D194" s="310"/>
      <c r="E194" s="310"/>
      <c r="F194" s="310"/>
      <c r="G194" s="383"/>
      <c r="H194" s="383"/>
      <c r="I194" s="383"/>
      <c r="J194" s="310"/>
      <c r="K194" s="310"/>
      <c r="L194" s="310"/>
      <c r="M194" s="405"/>
      <c r="N194" s="358"/>
      <c r="O194" s="321"/>
    </row>
    <row r="195" spans="1:15" ht="85.5" hidden="1" x14ac:dyDescent="0.25">
      <c r="A195" s="341" t="s">
        <v>151</v>
      </c>
      <c r="B195" s="483" t="s">
        <v>61</v>
      </c>
      <c r="C195" s="293">
        <f t="shared" ref="C195:K195" si="38">C196</f>
        <v>0</v>
      </c>
      <c r="D195" s="293">
        <f t="shared" si="38"/>
        <v>0</v>
      </c>
      <c r="E195" s="293">
        <f t="shared" si="38"/>
        <v>0</v>
      </c>
      <c r="F195" s="293">
        <f t="shared" si="38"/>
        <v>0</v>
      </c>
      <c r="G195" s="370">
        <f t="shared" si="38"/>
        <v>0</v>
      </c>
      <c r="H195" s="370">
        <f t="shared" si="38"/>
        <v>0</v>
      </c>
      <c r="I195" s="370">
        <v>0</v>
      </c>
      <c r="J195" s="293">
        <v>0</v>
      </c>
      <c r="K195" s="293">
        <f t="shared" si="38"/>
        <v>0</v>
      </c>
      <c r="L195" s="293">
        <v>0</v>
      </c>
      <c r="M195" s="415"/>
      <c r="N195" s="335"/>
      <c r="O195" s="321"/>
    </row>
    <row r="196" spans="1:15" ht="30" hidden="1" x14ac:dyDescent="0.25">
      <c r="A196" s="341"/>
      <c r="B196" s="344" t="s">
        <v>57</v>
      </c>
      <c r="C196" s="294">
        <f>C197+C198</f>
        <v>0</v>
      </c>
      <c r="D196" s="294">
        <f t="shared" ref="D196:K196" si="39">D197+D198</f>
        <v>0</v>
      </c>
      <c r="E196" s="294">
        <f t="shared" si="39"/>
        <v>0</v>
      </c>
      <c r="F196" s="294">
        <f t="shared" si="39"/>
        <v>0</v>
      </c>
      <c r="G196" s="371">
        <f t="shared" si="39"/>
        <v>0</v>
      </c>
      <c r="H196" s="371">
        <f t="shared" si="39"/>
        <v>0</v>
      </c>
      <c r="I196" s="371">
        <v>0</v>
      </c>
      <c r="J196" s="294">
        <v>0</v>
      </c>
      <c r="K196" s="294">
        <f t="shared" si="39"/>
        <v>0</v>
      </c>
      <c r="L196" s="294">
        <v>0</v>
      </c>
      <c r="M196" s="359"/>
      <c r="N196" s="335"/>
      <c r="O196" s="321"/>
    </row>
    <row r="197" spans="1:15" ht="15.75" hidden="1" x14ac:dyDescent="0.25">
      <c r="A197" s="341"/>
      <c r="B197" s="338"/>
      <c r="C197" s="332"/>
      <c r="D197" s="332"/>
      <c r="E197" s="332"/>
      <c r="F197" s="332"/>
      <c r="G197" s="372"/>
      <c r="H197" s="372"/>
      <c r="I197" s="372"/>
      <c r="J197" s="332"/>
      <c r="K197" s="332"/>
      <c r="L197" s="332"/>
      <c r="M197" s="443"/>
      <c r="N197" s="358"/>
      <c r="O197" s="321"/>
    </row>
    <row r="198" spans="1:15" ht="15.75" hidden="1" x14ac:dyDescent="0.25">
      <c r="A198" s="341"/>
      <c r="B198" s="338"/>
      <c r="C198" s="332"/>
      <c r="D198" s="332"/>
      <c r="E198" s="332"/>
      <c r="F198" s="332"/>
      <c r="G198" s="372"/>
      <c r="H198" s="372"/>
      <c r="I198" s="372"/>
      <c r="J198" s="332"/>
      <c r="K198" s="332"/>
      <c r="L198" s="332"/>
      <c r="M198" s="443"/>
      <c r="N198" s="358"/>
      <c r="O198" s="321"/>
    </row>
    <row r="199" spans="1:15" ht="57" hidden="1" x14ac:dyDescent="0.25">
      <c r="A199" s="341" t="s">
        <v>152</v>
      </c>
      <c r="B199" s="487" t="s">
        <v>222</v>
      </c>
      <c r="C199" s="293">
        <f t="shared" ref="C199:K200" si="40">C200</f>
        <v>0</v>
      </c>
      <c r="D199" s="293">
        <f t="shared" si="40"/>
        <v>0</v>
      </c>
      <c r="E199" s="293">
        <f t="shared" si="40"/>
        <v>798023</v>
      </c>
      <c r="F199" s="293">
        <f t="shared" si="40"/>
        <v>0</v>
      </c>
      <c r="G199" s="370">
        <f t="shared" si="40"/>
        <v>798023</v>
      </c>
      <c r="H199" s="370">
        <f t="shared" si="40"/>
        <v>0</v>
      </c>
      <c r="I199" s="370">
        <v>189746</v>
      </c>
      <c r="J199" s="293">
        <v>0</v>
      </c>
      <c r="K199" s="293">
        <f t="shared" si="40"/>
        <v>189746</v>
      </c>
      <c r="L199" s="293">
        <v>0</v>
      </c>
      <c r="M199" s="415"/>
      <c r="N199" s="335"/>
      <c r="O199" s="321"/>
    </row>
    <row r="200" spans="1:15" ht="30" hidden="1" x14ac:dyDescent="0.25">
      <c r="A200" s="341"/>
      <c r="B200" s="344" t="s">
        <v>57</v>
      </c>
      <c r="C200" s="294">
        <f>C201</f>
        <v>0</v>
      </c>
      <c r="D200" s="294">
        <f t="shared" si="40"/>
        <v>0</v>
      </c>
      <c r="E200" s="294">
        <f t="shared" si="40"/>
        <v>798023</v>
      </c>
      <c r="F200" s="294">
        <f t="shared" si="40"/>
        <v>0</v>
      </c>
      <c r="G200" s="294">
        <f t="shared" si="40"/>
        <v>798023</v>
      </c>
      <c r="H200" s="294">
        <f t="shared" si="40"/>
        <v>0</v>
      </c>
      <c r="I200" s="371">
        <v>189746</v>
      </c>
      <c r="J200" s="294">
        <v>0</v>
      </c>
      <c r="K200" s="294">
        <f t="shared" si="40"/>
        <v>189746</v>
      </c>
      <c r="L200" s="294">
        <v>0</v>
      </c>
      <c r="M200" s="359"/>
      <c r="N200" s="335"/>
      <c r="O200" s="321"/>
    </row>
    <row r="201" spans="1:15" ht="30" hidden="1" x14ac:dyDescent="0.25">
      <c r="A201" s="341"/>
      <c r="B201" s="434" t="s">
        <v>469</v>
      </c>
      <c r="C201" s="279">
        <f>SUM(C202:C206)</f>
        <v>0</v>
      </c>
      <c r="D201" s="279">
        <f t="shared" ref="D201:K201" si="41">SUM(D202:D206)</f>
        <v>0</v>
      </c>
      <c r="E201" s="279">
        <f t="shared" si="41"/>
        <v>798023</v>
      </c>
      <c r="F201" s="279">
        <f t="shared" si="41"/>
        <v>0</v>
      </c>
      <c r="G201" s="279">
        <f t="shared" si="41"/>
        <v>798023</v>
      </c>
      <c r="H201" s="279">
        <f t="shared" si="41"/>
        <v>0</v>
      </c>
      <c r="I201" s="279">
        <v>189746</v>
      </c>
      <c r="J201" s="279">
        <v>0</v>
      </c>
      <c r="K201" s="279">
        <f t="shared" si="41"/>
        <v>189746</v>
      </c>
      <c r="L201" s="279">
        <v>0</v>
      </c>
      <c r="M201" s="443"/>
      <c r="N201" s="358"/>
      <c r="O201" s="321"/>
    </row>
    <row r="202" spans="1:15" ht="47.25" hidden="1" x14ac:dyDescent="0.25">
      <c r="A202" s="341"/>
      <c r="B202" s="434" t="s">
        <v>470</v>
      </c>
      <c r="C202" s="279"/>
      <c r="D202" s="279"/>
      <c r="E202" s="279">
        <v>228896</v>
      </c>
      <c r="F202" s="279"/>
      <c r="G202" s="363">
        <v>228896</v>
      </c>
      <c r="H202" s="363"/>
      <c r="I202" s="363"/>
      <c r="J202" s="279"/>
      <c r="K202" s="279"/>
      <c r="L202" s="279"/>
      <c r="M202" s="443" t="s">
        <v>471</v>
      </c>
      <c r="N202" s="358" t="s">
        <v>472</v>
      </c>
      <c r="O202" s="321"/>
    </row>
    <row r="203" spans="1:15" ht="47.25" hidden="1" x14ac:dyDescent="0.25">
      <c r="A203" s="341"/>
      <c r="B203" s="434" t="s">
        <v>473</v>
      </c>
      <c r="C203" s="279"/>
      <c r="D203" s="279"/>
      <c r="E203" s="279">
        <v>69127</v>
      </c>
      <c r="F203" s="279"/>
      <c r="G203" s="363">
        <v>69127</v>
      </c>
      <c r="H203" s="363"/>
      <c r="I203" s="363"/>
      <c r="J203" s="279"/>
      <c r="K203" s="279"/>
      <c r="L203" s="279"/>
      <c r="M203" s="443" t="s">
        <v>471</v>
      </c>
      <c r="N203" s="358" t="s">
        <v>472</v>
      </c>
      <c r="O203" s="321"/>
    </row>
    <row r="204" spans="1:15" ht="47.25" hidden="1" x14ac:dyDescent="0.25">
      <c r="A204" s="341"/>
      <c r="B204" s="434" t="s">
        <v>474</v>
      </c>
      <c r="C204" s="279"/>
      <c r="D204" s="279"/>
      <c r="E204" s="279">
        <v>300000</v>
      </c>
      <c r="F204" s="279"/>
      <c r="G204" s="363">
        <v>300000</v>
      </c>
      <c r="H204" s="363"/>
      <c r="I204" s="363"/>
      <c r="J204" s="279"/>
      <c r="K204" s="279"/>
      <c r="L204" s="279"/>
      <c r="M204" s="443" t="s">
        <v>475</v>
      </c>
      <c r="N204" s="358" t="s">
        <v>476</v>
      </c>
      <c r="O204" s="321"/>
    </row>
    <row r="205" spans="1:15" ht="47.25" hidden="1" x14ac:dyDescent="0.25">
      <c r="A205" s="341"/>
      <c r="B205" s="434" t="s">
        <v>477</v>
      </c>
      <c r="C205" s="279"/>
      <c r="D205" s="279"/>
      <c r="E205" s="279">
        <v>200000</v>
      </c>
      <c r="F205" s="279"/>
      <c r="G205" s="363">
        <v>200000</v>
      </c>
      <c r="H205" s="363"/>
      <c r="I205" s="363"/>
      <c r="J205" s="279"/>
      <c r="K205" s="279"/>
      <c r="L205" s="279"/>
      <c r="M205" s="443" t="s">
        <v>478</v>
      </c>
      <c r="N205" s="358" t="s">
        <v>479</v>
      </c>
      <c r="O205" s="321"/>
    </row>
    <row r="206" spans="1:15" ht="63" hidden="1" x14ac:dyDescent="0.25">
      <c r="A206" s="341"/>
      <c r="B206" s="434" t="s">
        <v>480</v>
      </c>
      <c r="C206" s="279"/>
      <c r="D206" s="279"/>
      <c r="E206" s="279"/>
      <c r="F206" s="279"/>
      <c r="G206" s="363"/>
      <c r="H206" s="363"/>
      <c r="I206" s="363">
        <v>189746</v>
      </c>
      <c r="J206" s="279"/>
      <c r="K206" s="279">
        <v>189746</v>
      </c>
      <c r="L206" s="279"/>
      <c r="M206" s="443" t="s">
        <v>481</v>
      </c>
      <c r="N206" s="358" t="s">
        <v>482</v>
      </c>
      <c r="O206" s="321"/>
    </row>
    <row r="207" spans="1:15" ht="114" hidden="1" x14ac:dyDescent="0.25">
      <c r="A207" s="341" t="s">
        <v>208</v>
      </c>
      <c r="B207" s="342" t="s">
        <v>209</v>
      </c>
      <c r="C207" s="293">
        <f>SUM(C208)</f>
        <v>0</v>
      </c>
      <c r="D207" s="293">
        <f t="shared" ref="D207:K208" si="42">SUM(D208)</f>
        <v>0</v>
      </c>
      <c r="E207" s="293">
        <f t="shared" si="42"/>
        <v>0</v>
      </c>
      <c r="F207" s="293">
        <f t="shared" si="42"/>
        <v>0</v>
      </c>
      <c r="G207" s="370">
        <f>G208+G212</f>
        <v>0</v>
      </c>
      <c r="H207" s="370">
        <f t="shared" si="42"/>
        <v>0</v>
      </c>
      <c r="I207" s="370">
        <v>26261</v>
      </c>
      <c r="J207" s="293">
        <v>26261</v>
      </c>
      <c r="K207" s="293">
        <f t="shared" si="42"/>
        <v>26261</v>
      </c>
      <c r="L207" s="293">
        <v>26261</v>
      </c>
      <c r="M207" s="415"/>
      <c r="N207" s="335"/>
      <c r="O207" s="321"/>
    </row>
    <row r="208" spans="1:15" ht="71.25" hidden="1" x14ac:dyDescent="0.25">
      <c r="A208" s="341" t="s">
        <v>210</v>
      </c>
      <c r="B208" s="483" t="s">
        <v>211</v>
      </c>
      <c r="C208" s="293">
        <f>SUM(C209)</f>
        <v>0</v>
      </c>
      <c r="D208" s="293">
        <f t="shared" si="42"/>
        <v>0</v>
      </c>
      <c r="E208" s="293">
        <f t="shared" si="42"/>
        <v>0</v>
      </c>
      <c r="F208" s="293">
        <f t="shared" si="42"/>
        <v>0</v>
      </c>
      <c r="G208" s="370">
        <f t="shared" si="42"/>
        <v>0</v>
      </c>
      <c r="H208" s="370">
        <f t="shared" si="42"/>
        <v>0</v>
      </c>
      <c r="I208" s="370">
        <v>26261</v>
      </c>
      <c r="J208" s="293">
        <v>26261</v>
      </c>
      <c r="K208" s="293">
        <f t="shared" si="42"/>
        <v>26261</v>
      </c>
      <c r="L208" s="293">
        <v>26261</v>
      </c>
      <c r="M208" s="415"/>
      <c r="N208" s="335"/>
      <c r="O208" s="321"/>
    </row>
    <row r="209" spans="1:15" ht="60" hidden="1" x14ac:dyDescent="0.25">
      <c r="A209" s="341"/>
      <c r="B209" s="344" t="s">
        <v>135</v>
      </c>
      <c r="C209" s="294">
        <f>C210+C211</f>
        <v>0</v>
      </c>
      <c r="D209" s="294">
        <f t="shared" ref="D209:K209" si="43">D210+D211</f>
        <v>0</v>
      </c>
      <c r="E209" s="294">
        <f t="shared" si="43"/>
        <v>0</v>
      </c>
      <c r="F209" s="294">
        <f t="shared" si="43"/>
        <v>0</v>
      </c>
      <c r="G209" s="371">
        <f t="shared" si="43"/>
        <v>0</v>
      </c>
      <c r="H209" s="371">
        <f t="shared" si="43"/>
        <v>0</v>
      </c>
      <c r="I209" s="371">
        <v>26261</v>
      </c>
      <c r="J209" s="294">
        <v>26261</v>
      </c>
      <c r="K209" s="294">
        <f t="shared" si="43"/>
        <v>26261</v>
      </c>
      <c r="L209" s="294">
        <v>26261</v>
      </c>
      <c r="M209" s="359"/>
      <c r="N209" s="358"/>
      <c r="O209" s="321"/>
    </row>
    <row r="210" spans="1:15" ht="51" hidden="1" customHeight="1" x14ac:dyDescent="0.25">
      <c r="A210" s="341"/>
      <c r="B210" s="336" t="s">
        <v>288</v>
      </c>
      <c r="C210" s="332"/>
      <c r="D210" s="332"/>
      <c r="E210" s="311"/>
      <c r="F210" s="311"/>
      <c r="G210" s="478"/>
      <c r="H210" s="384"/>
      <c r="I210" s="384">
        <v>26261</v>
      </c>
      <c r="J210" s="311">
        <v>26261</v>
      </c>
      <c r="K210" s="311">
        <v>26261</v>
      </c>
      <c r="L210" s="311">
        <v>26261</v>
      </c>
      <c r="M210" s="418" t="s">
        <v>289</v>
      </c>
      <c r="N210" s="358" t="s">
        <v>290</v>
      </c>
      <c r="O210" s="321"/>
    </row>
    <row r="211" spans="1:15" ht="15.75" hidden="1" x14ac:dyDescent="0.25">
      <c r="A211" s="341"/>
      <c r="B211" s="336"/>
      <c r="C211" s="332"/>
      <c r="D211" s="332"/>
      <c r="E211" s="332"/>
      <c r="F211" s="332"/>
      <c r="G211" s="372"/>
      <c r="H211" s="372"/>
      <c r="I211" s="372"/>
      <c r="J211" s="332"/>
      <c r="K211" s="333"/>
      <c r="L211" s="333"/>
      <c r="M211" s="419"/>
      <c r="N211" s="453"/>
      <c r="O211" s="321"/>
    </row>
    <row r="212" spans="1:15" ht="85.5" hidden="1" x14ac:dyDescent="0.25">
      <c r="A212" s="341" t="s">
        <v>213</v>
      </c>
      <c r="B212" s="342" t="s">
        <v>236</v>
      </c>
      <c r="C212" s="293"/>
      <c r="D212" s="293"/>
      <c r="E212" s="293"/>
      <c r="F212" s="293"/>
      <c r="G212" s="370">
        <f>G213</f>
        <v>0</v>
      </c>
      <c r="H212" s="370"/>
      <c r="I212" s="372"/>
      <c r="J212" s="332"/>
      <c r="K212" s="332"/>
      <c r="L212" s="332"/>
      <c r="M212" s="359"/>
      <c r="N212" s="454"/>
      <c r="O212" s="321"/>
    </row>
    <row r="213" spans="1:15" ht="60" hidden="1" x14ac:dyDescent="0.25">
      <c r="A213" s="341"/>
      <c r="B213" s="344" t="s">
        <v>135</v>
      </c>
      <c r="C213" s="332"/>
      <c r="D213" s="332"/>
      <c r="E213" s="332"/>
      <c r="F213" s="332"/>
      <c r="G213" s="371">
        <f>G214</f>
        <v>0</v>
      </c>
      <c r="H213" s="372"/>
      <c r="I213" s="372"/>
      <c r="J213" s="332"/>
      <c r="K213" s="332"/>
      <c r="L213" s="332"/>
      <c r="M213" s="359"/>
      <c r="N213" s="454"/>
      <c r="O213" s="321"/>
    </row>
    <row r="214" spans="1:15" ht="15.75" hidden="1" x14ac:dyDescent="0.25">
      <c r="A214" s="341"/>
      <c r="B214" s="344"/>
      <c r="C214" s="332"/>
      <c r="D214" s="332"/>
      <c r="E214" s="332"/>
      <c r="F214" s="332"/>
      <c r="G214" s="372"/>
      <c r="H214" s="372"/>
      <c r="I214" s="372"/>
      <c r="J214" s="332"/>
      <c r="K214" s="332"/>
      <c r="L214" s="332"/>
      <c r="M214" s="359"/>
      <c r="N214" s="454"/>
      <c r="O214" s="321"/>
    </row>
    <row r="215" spans="1:15" ht="57" hidden="1" x14ac:dyDescent="0.25">
      <c r="A215" s="341" t="s">
        <v>22</v>
      </c>
      <c r="B215" s="483" t="s">
        <v>23</v>
      </c>
      <c r="C215" s="293">
        <f>C216</f>
        <v>-468600</v>
      </c>
      <c r="D215" s="293">
        <f t="shared" ref="D215:K215" si="44">D216</f>
        <v>0</v>
      </c>
      <c r="E215" s="293">
        <f t="shared" si="44"/>
        <v>1074329</v>
      </c>
      <c r="F215" s="293">
        <f t="shared" si="44"/>
        <v>835561</v>
      </c>
      <c r="G215" s="370">
        <f t="shared" si="44"/>
        <v>1074329</v>
      </c>
      <c r="H215" s="370">
        <f t="shared" si="44"/>
        <v>835561</v>
      </c>
      <c r="I215" s="370">
        <v>4243549</v>
      </c>
      <c r="J215" s="293">
        <v>4243549</v>
      </c>
      <c r="K215" s="293">
        <f t="shared" si="44"/>
        <v>4243549</v>
      </c>
      <c r="L215" s="293">
        <v>4243549</v>
      </c>
      <c r="M215" s="415"/>
      <c r="N215" s="335"/>
      <c r="O215" s="321"/>
    </row>
    <row r="216" spans="1:15" ht="57" hidden="1" x14ac:dyDescent="0.25">
      <c r="A216" s="341" t="s">
        <v>24</v>
      </c>
      <c r="B216" s="483" t="s">
        <v>25</v>
      </c>
      <c r="C216" s="293">
        <f t="shared" ref="C216:K216" si="45">C217</f>
        <v>-468600</v>
      </c>
      <c r="D216" s="293">
        <f t="shared" si="45"/>
        <v>0</v>
      </c>
      <c r="E216" s="293">
        <f t="shared" si="45"/>
        <v>1074329</v>
      </c>
      <c r="F216" s="293">
        <f t="shared" si="45"/>
        <v>835561</v>
      </c>
      <c r="G216" s="370">
        <f t="shared" si="45"/>
        <v>1074329</v>
      </c>
      <c r="H216" s="370">
        <f t="shared" si="45"/>
        <v>835561</v>
      </c>
      <c r="I216" s="370">
        <v>4243549</v>
      </c>
      <c r="J216" s="293">
        <v>4243549</v>
      </c>
      <c r="K216" s="293">
        <f t="shared" si="45"/>
        <v>4243549</v>
      </c>
      <c r="L216" s="293">
        <v>4243549</v>
      </c>
      <c r="M216" s="415"/>
      <c r="N216" s="335"/>
      <c r="O216" s="321"/>
    </row>
    <row r="217" spans="1:15" ht="45" hidden="1" x14ac:dyDescent="0.25">
      <c r="A217" s="488"/>
      <c r="B217" s="484" t="s">
        <v>26</v>
      </c>
      <c r="C217" s="371">
        <f>SUM(C218:C223)</f>
        <v>-468600</v>
      </c>
      <c r="D217" s="371">
        <f t="shared" ref="D217:K217" si="46">SUM(D218:D223)</f>
        <v>0</v>
      </c>
      <c r="E217" s="371">
        <f t="shared" si="46"/>
        <v>1074329</v>
      </c>
      <c r="F217" s="371">
        <f t="shared" si="46"/>
        <v>835561</v>
      </c>
      <c r="G217" s="371">
        <f t="shared" si="46"/>
        <v>1074329</v>
      </c>
      <c r="H217" s="371">
        <f t="shared" si="46"/>
        <v>835561</v>
      </c>
      <c r="I217" s="371">
        <v>4243549</v>
      </c>
      <c r="J217" s="371">
        <v>4243549</v>
      </c>
      <c r="K217" s="371">
        <f t="shared" si="46"/>
        <v>4243549</v>
      </c>
      <c r="L217" s="371">
        <v>4243549</v>
      </c>
      <c r="M217" s="359"/>
      <c r="N217" s="335"/>
      <c r="O217" s="321"/>
    </row>
    <row r="218" spans="1:15" ht="110.25" hidden="1" x14ac:dyDescent="0.25">
      <c r="A218" s="489"/>
      <c r="B218" s="348" t="s">
        <v>424</v>
      </c>
      <c r="C218" s="332"/>
      <c r="D218" s="332"/>
      <c r="E218" s="328">
        <v>1074329</v>
      </c>
      <c r="F218" s="294"/>
      <c r="G218" s="372">
        <v>1074329</v>
      </c>
      <c r="H218" s="372"/>
      <c r="I218" s="372"/>
      <c r="J218" s="332"/>
      <c r="K218" s="332"/>
      <c r="L218" s="332"/>
      <c r="M218" s="355" t="s">
        <v>425</v>
      </c>
      <c r="N218" s="353" t="s">
        <v>425</v>
      </c>
      <c r="O218" s="321"/>
    </row>
    <row r="219" spans="1:15" ht="110.25" hidden="1" x14ac:dyDescent="0.25">
      <c r="A219" s="489"/>
      <c r="B219" s="348" t="s">
        <v>424</v>
      </c>
      <c r="C219" s="332"/>
      <c r="D219" s="332"/>
      <c r="E219" s="328"/>
      <c r="F219" s="332">
        <v>644161</v>
      </c>
      <c r="G219" s="372"/>
      <c r="H219" s="372">
        <v>644161</v>
      </c>
      <c r="I219" s="372"/>
      <c r="J219" s="332"/>
      <c r="K219" s="332"/>
      <c r="L219" s="332"/>
      <c r="M219" s="359" t="s">
        <v>426</v>
      </c>
      <c r="N219" s="359" t="s">
        <v>427</v>
      </c>
      <c r="O219" s="321"/>
    </row>
    <row r="220" spans="1:15" ht="63" hidden="1" x14ac:dyDescent="0.25">
      <c r="A220" s="489"/>
      <c r="B220" s="348" t="s">
        <v>424</v>
      </c>
      <c r="C220" s="312"/>
      <c r="D220" s="332"/>
      <c r="E220" s="328"/>
      <c r="F220" s="332"/>
      <c r="G220" s="372"/>
      <c r="H220" s="372"/>
      <c r="I220" s="372">
        <v>140855</v>
      </c>
      <c r="J220" s="332">
        <v>140855</v>
      </c>
      <c r="K220" s="332">
        <v>140855</v>
      </c>
      <c r="L220" s="332">
        <v>140855</v>
      </c>
      <c r="M220" s="455" t="s">
        <v>428</v>
      </c>
      <c r="N220" s="359" t="s">
        <v>428</v>
      </c>
      <c r="O220" s="321"/>
    </row>
    <row r="221" spans="1:15" ht="31.5" hidden="1" x14ac:dyDescent="0.25">
      <c r="A221" s="489"/>
      <c r="B221" s="348"/>
      <c r="C221" s="312"/>
      <c r="D221" s="332"/>
      <c r="E221" s="328"/>
      <c r="F221" s="332"/>
      <c r="G221" s="372"/>
      <c r="H221" s="372"/>
      <c r="I221" s="372">
        <v>1103869</v>
      </c>
      <c r="J221" s="332">
        <v>1103869</v>
      </c>
      <c r="K221" s="332">
        <v>1103869</v>
      </c>
      <c r="L221" s="332">
        <v>1103869</v>
      </c>
      <c r="M221" s="358" t="s">
        <v>429</v>
      </c>
      <c r="N221" s="456" t="s">
        <v>430</v>
      </c>
      <c r="O221" s="321"/>
    </row>
    <row r="222" spans="1:15" ht="165" hidden="1" x14ac:dyDescent="0.25">
      <c r="A222" s="489"/>
      <c r="B222" s="397" t="s">
        <v>431</v>
      </c>
      <c r="C222" s="372">
        <v>-468600</v>
      </c>
      <c r="D222" s="372"/>
      <c r="E222" s="372"/>
      <c r="F222" s="372">
        <v>191400</v>
      </c>
      <c r="G222" s="372"/>
      <c r="H222" s="372">
        <v>191400</v>
      </c>
      <c r="I222" s="390"/>
      <c r="J222" s="390"/>
      <c r="K222" s="390"/>
      <c r="L222" s="390"/>
      <c r="M222" s="457" t="s">
        <v>432</v>
      </c>
      <c r="N222" s="450" t="s">
        <v>432</v>
      </c>
      <c r="O222" s="321"/>
    </row>
    <row r="223" spans="1:15" ht="63" hidden="1" x14ac:dyDescent="0.25">
      <c r="A223" s="489"/>
      <c r="B223" s="338" t="s">
        <v>433</v>
      </c>
      <c r="C223" s="332"/>
      <c r="D223" s="332"/>
      <c r="E223" s="332"/>
      <c r="F223" s="332"/>
      <c r="G223" s="372"/>
      <c r="H223" s="372"/>
      <c r="I223" s="372">
        <v>2998825</v>
      </c>
      <c r="J223" s="332">
        <v>2998825</v>
      </c>
      <c r="K223" s="332">
        <v>2998825</v>
      </c>
      <c r="L223" s="332">
        <v>2998825</v>
      </c>
      <c r="M223" s="446" t="s">
        <v>434</v>
      </c>
      <c r="N223" s="458" t="s">
        <v>434</v>
      </c>
      <c r="O223" s="321"/>
    </row>
    <row r="224" spans="1:15" ht="99.75" hidden="1" x14ac:dyDescent="0.25">
      <c r="A224" s="341" t="s">
        <v>180</v>
      </c>
      <c r="B224" s="483" t="s">
        <v>27</v>
      </c>
      <c r="C224" s="293">
        <f>C225+C229+C236</f>
        <v>0</v>
      </c>
      <c r="D224" s="293">
        <f t="shared" ref="D224:K224" si="47">D225+D229+D236</f>
        <v>0</v>
      </c>
      <c r="E224" s="293">
        <f t="shared" si="47"/>
        <v>0</v>
      </c>
      <c r="F224" s="293">
        <f t="shared" si="47"/>
        <v>2494517</v>
      </c>
      <c r="G224" s="293">
        <f t="shared" si="47"/>
        <v>0</v>
      </c>
      <c r="H224" s="293">
        <f t="shared" si="47"/>
        <v>2494517</v>
      </c>
      <c r="I224" s="293">
        <v>0</v>
      </c>
      <c r="J224" s="293">
        <v>840689</v>
      </c>
      <c r="K224" s="293">
        <f t="shared" si="47"/>
        <v>0</v>
      </c>
      <c r="L224" s="293">
        <v>840689</v>
      </c>
      <c r="M224" s="406"/>
      <c r="N224" s="353"/>
      <c r="O224" s="321"/>
    </row>
    <row r="225" spans="1:15" ht="71.25" hidden="1" x14ac:dyDescent="0.25">
      <c r="A225" s="341" t="s">
        <v>641</v>
      </c>
      <c r="B225" s="490" t="s">
        <v>642</v>
      </c>
      <c r="C225" s="293"/>
      <c r="D225" s="293"/>
      <c r="E225" s="293"/>
      <c r="F225" s="293">
        <f>F226</f>
        <v>662588</v>
      </c>
      <c r="G225" s="370"/>
      <c r="H225" s="370">
        <f>H226</f>
        <v>662588</v>
      </c>
      <c r="I225" s="370"/>
      <c r="J225" s="293">
        <v>6198</v>
      </c>
      <c r="K225" s="293"/>
      <c r="L225" s="293">
        <v>6198</v>
      </c>
      <c r="M225" s="406"/>
      <c r="N225" s="353"/>
      <c r="O225" s="321"/>
    </row>
    <row r="226" spans="1:15" ht="45" hidden="1" x14ac:dyDescent="0.25">
      <c r="A226" s="341"/>
      <c r="B226" s="344" t="s">
        <v>28</v>
      </c>
      <c r="C226" s="294">
        <f>C227+C228</f>
        <v>0</v>
      </c>
      <c r="D226" s="294">
        <f t="shared" ref="D226:K226" si="48">D227+D228</f>
        <v>0</v>
      </c>
      <c r="E226" s="294">
        <f t="shared" si="48"/>
        <v>0</v>
      </c>
      <c r="F226" s="294">
        <f t="shared" si="48"/>
        <v>662588</v>
      </c>
      <c r="G226" s="371">
        <f t="shared" si="48"/>
        <v>0</v>
      </c>
      <c r="H226" s="371">
        <f t="shared" si="48"/>
        <v>662588</v>
      </c>
      <c r="I226" s="371">
        <v>0</v>
      </c>
      <c r="J226" s="294">
        <v>6198</v>
      </c>
      <c r="K226" s="294">
        <f t="shared" si="48"/>
        <v>0</v>
      </c>
      <c r="L226" s="294">
        <v>6198</v>
      </c>
      <c r="M226" s="406"/>
      <c r="N226" s="353"/>
      <c r="O226" s="321"/>
    </row>
    <row r="227" spans="1:15" ht="63" hidden="1" x14ac:dyDescent="0.25">
      <c r="A227" s="489"/>
      <c r="B227" s="338"/>
      <c r="C227" s="332"/>
      <c r="D227" s="332"/>
      <c r="E227" s="332"/>
      <c r="F227" s="332"/>
      <c r="G227" s="372"/>
      <c r="H227" s="372"/>
      <c r="I227" s="372"/>
      <c r="J227" s="332">
        <v>6198</v>
      </c>
      <c r="K227" s="332"/>
      <c r="L227" s="332">
        <v>6198</v>
      </c>
      <c r="M227" s="406" t="s">
        <v>645</v>
      </c>
      <c r="N227" s="353" t="s">
        <v>644</v>
      </c>
      <c r="O227" s="321"/>
    </row>
    <row r="228" spans="1:15" ht="31.5" hidden="1" x14ac:dyDescent="0.25">
      <c r="A228" s="489"/>
      <c r="B228" s="338"/>
      <c r="C228" s="332"/>
      <c r="D228" s="332"/>
      <c r="E228" s="332"/>
      <c r="F228" s="332">
        <v>662588</v>
      </c>
      <c r="G228" s="372"/>
      <c r="H228" s="372">
        <v>662588</v>
      </c>
      <c r="I228" s="372"/>
      <c r="J228" s="332"/>
      <c r="K228" s="332"/>
      <c r="L228" s="332"/>
      <c r="M228" s="406" t="s">
        <v>643</v>
      </c>
      <c r="N228" s="353" t="s">
        <v>644</v>
      </c>
      <c r="O228" s="321"/>
    </row>
    <row r="229" spans="1:15" ht="85.5" hidden="1" x14ac:dyDescent="0.25">
      <c r="A229" s="341" t="s">
        <v>65</v>
      </c>
      <c r="B229" s="490" t="s">
        <v>66</v>
      </c>
      <c r="C229" s="293">
        <f>C230+C232+C234</f>
        <v>0</v>
      </c>
      <c r="D229" s="293">
        <f t="shared" ref="D229:K229" si="49">D230+D232+D234</f>
        <v>0</v>
      </c>
      <c r="E229" s="293">
        <f t="shared" si="49"/>
        <v>0</v>
      </c>
      <c r="F229" s="293">
        <f t="shared" si="49"/>
        <v>55000</v>
      </c>
      <c r="G229" s="370">
        <f t="shared" si="49"/>
        <v>0</v>
      </c>
      <c r="H229" s="370">
        <f t="shared" si="49"/>
        <v>55000</v>
      </c>
      <c r="I229" s="370">
        <v>0</v>
      </c>
      <c r="J229" s="293">
        <v>0</v>
      </c>
      <c r="K229" s="293">
        <f t="shared" si="49"/>
        <v>0</v>
      </c>
      <c r="L229" s="293">
        <v>0</v>
      </c>
      <c r="M229" s="415"/>
      <c r="N229" s="335"/>
      <c r="O229" s="321"/>
    </row>
    <row r="230" spans="1:15" ht="45" hidden="1" x14ac:dyDescent="0.25">
      <c r="A230" s="341"/>
      <c r="B230" s="344" t="s">
        <v>40</v>
      </c>
      <c r="C230" s="294">
        <f>C231</f>
        <v>0</v>
      </c>
      <c r="D230" s="294">
        <f t="shared" ref="D230:K230" si="50">D231</f>
        <v>0</v>
      </c>
      <c r="E230" s="294">
        <f t="shared" si="50"/>
        <v>0</v>
      </c>
      <c r="F230" s="294">
        <f t="shared" si="50"/>
        <v>0</v>
      </c>
      <c r="G230" s="371">
        <f t="shared" si="50"/>
        <v>0</v>
      </c>
      <c r="H230" s="371">
        <f t="shared" si="50"/>
        <v>0</v>
      </c>
      <c r="I230" s="371">
        <v>0</v>
      </c>
      <c r="J230" s="294">
        <v>0</v>
      </c>
      <c r="K230" s="294">
        <f t="shared" si="50"/>
        <v>0</v>
      </c>
      <c r="L230" s="294">
        <v>0</v>
      </c>
      <c r="M230" s="359"/>
      <c r="N230" s="335"/>
      <c r="O230" s="321"/>
    </row>
    <row r="231" spans="1:15" ht="15.75" hidden="1" x14ac:dyDescent="0.25">
      <c r="A231" s="341"/>
      <c r="B231" s="344"/>
      <c r="C231" s="294"/>
      <c r="D231" s="294"/>
      <c r="E231" s="294"/>
      <c r="F231" s="294"/>
      <c r="G231" s="371"/>
      <c r="H231" s="371"/>
      <c r="I231" s="371"/>
      <c r="J231" s="294"/>
      <c r="K231" s="294"/>
      <c r="L231" s="294"/>
      <c r="M231" s="359"/>
      <c r="N231" s="358"/>
      <c r="O231" s="321"/>
    </row>
    <row r="232" spans="1:15" ht="75" hidden="1" x14ac:dyDescent="0.25">
      <c r="A232" s="341"/>
      <c r="B232" s="344" t="s">
        <v>253</v>
      </c>
      <c r="C232" s="294">
        <f>C233</f>
        <v>0</v>
      </c>
      <c r="D232" s="294">
        <f t="shared" ref="D232:K232" si="51">D233</f>
        <v>0</v>
      </c>
      <c r="E232" s="294">
        <f t="shared" si="51"/>
        <v>0</v>
      </c>
      <c r="F232" s="294">
        <f t="shared" si="51"/>
        <v>0</v>
      </c>
      <c r="G232" s="371">
        <f t="shared" si="51"/>
        <v>0</v>
      </c>
      <c r="H232" s="371">
        <f t="shared" si="51"/>
        <v>0</v>
      </c>
      <c r="I232" s="371">
        <v>0</v>
      </c>
      <c r="J232" s="294">
        <v>0</v>
      </c>
      <c r="K232" s="294">
        <f t="shared" si="51"/>
        <v>0</v>
      </c>
      <c r="L232" s="294">
        <v>0</v>
      </c>
      <c r="M232" s="359"/>
      <c r="N232" s="358"/>
      <c r="O232" s="321"/>
    </row>
    <row r="233" spans="1:15" ht="15.75" hidden="1" x14ac:dyDescent="0.25">
      <c r="A233" s="341"/>
      <c r="B233" s="344"/>
      <c r="C233" s="294"/>
      <c r="D233" s="294"/>
      <c r="E233" s="294"/>
      <c r="F233" s="294"/>
      <c r="G233" s="371"/>
      <c r="H233" s="371"/>
      <c r="I233" s="372"/>
      <c r="J233" s="332"/>
      <c r="K233" s="332"/>
      <c r="L233" s="332"/>
      <c r="M233" s="406"/>
      <c r="N233" s="353"/>
      <c r="O233" s="321"/>
    </row>
    <row r="234" spans="1:15" ht="45" hidden="1" x14ac:dyDescent="0.25">
      <c r="A234" s="341"/>
      <c r="B234" s="491" t="s">
        <v>28</v>
      </c>
      <c r="C234" s="294">
        <f>C235</f>
        <v>0</v>
      </c>
      <c r="D234" s="294">
        <f t="shared" ref="D234:K234" si="52">D235</f>
        <v>0</v>
      </c>
      <c r="E234" s="294">
        <f t="shared" si="52"/>
        <v>0</v>
      </c>
      <c r="F234" s="294">
        <f t="shared" si="52"/>
        <v>55000</v>
      </c>
      <c r="G234" s="371">
        <f t="shared" si="52"/>
        <v>0</v>
      </c>
      <c r="H234" s="371">
        <f t="shared" si="52"/>
        <v>55000</v>
      </c>
      <c r="I234" s="371">
        <v>0</v>
      </c>
      <c r="J234" s="294">
        <v>0</v>
      </c>
      <c r="K234" s="294">
        <f t="shared" si="52"/>
        <v>0</v>
      </c>
      <c r="L234" s="294">
        <v>0</v>
      </c>
      <c r="M234" s="406"/>
      <c r="N234" s="353"/>
      <c r="O234" s="321"/>
    </row>
    <row r="235" spans="1:15" ht="31.5" hidden="1" x14ac:dyDescent="0.25">
      <c r="A235" s="341"/>
      <c r="B235" s="336"/>
      <c r="C235" s="332"/>
      <c r="D235" s="332"/>
      <c r="E235" s="332"/>
      <c r="F235" s="332">
        <v>55000</v>
      </c>
      <c r="G235" s="372"/>
      <c r="H235" s="372">
        <v>55000</v>
      </c>
      <c r="I235" s="372"/>
      <c r="J235" s="332"/>
      <c r="K235" s="332"/>
      <c r="L235" s="332"/>
      <c r="M235" s="406" t="s">
        <v>643</v>
      </c>
      <c r="N235" s="353" t="s">
        <v>644</v>
      </c>
      <c r="O235" s="321"/>
    </row>
    <row r="236" spans="1:15" ht="57" hidden="1" x14ac:dyDescent="0.25">
      <c r="A236" s="341" t="s">
        <v>237</v>
      </c>
      <c r="B236" s="490" t="s">
        <v>112</v>
      </c>
      <c r="C236" s="293">
        <f>C237+C244+C241+C239</f>
        <v>0</v>
      </c>
      <c r="D236" s="293">
        <f t="shared" ref="D236:K236" si="53">D237+D244+D241+D239</f>
        <v>0</v>
      </c>
      <c r="E236" s="293">
        <f t="shared" si="53"/>
        <v>0</v>
      </c>
      <c r="F236" s="293">
        <f t="shared" si="53"/>
        <v>1776929</v>
      </c>
      <c r="G236" s="370">
        <f t="shared" si="53"/>
        <v>0</v>
      </c>
      <c r="H236" s="370">
        <f t="shared" si="53"/>
        <v>1776929</v>
      </c>
      <c r="I236" s="370">
        <v>0</v>
      </c>
      <c r="J236" s="293">
        <v>834491</v>
      </c>
      <c r="K236" s="293">
        <f t="shared" si="53"/>
        <v>0</v>
      </c>
      <c r="L236" s="293">
        <v>834491</v>
      </c>
      <c r="M236" s="406"/>
      <c r="N236" s="353"/>
      <c r="O236" s="321"/>
    </row>
    <row r="237" spans="1:15" ht="15.75" hidden="1" x14ac:dyDescent="0.25">
      <c r="A237" s="341"/>
      <c r="B237" s="491" t="s">
        <v>33</v>
      </c>
      <c r="C237" s="294">
        <f>C238</f>
        <v>0</v>
      </c>
      <c r="D237" s="294">
        <f t="shared" ref="D237:K237" si="54">D238</f>
        <v>0</v>
      </c>
      <c r="E237" s="294">
        <f t="shared" si="54"/>
        <v>0</v>
      </c>
      <c r="F237" s="294">
        <f t="shared" si="54"/>
        <v>0</v>
      </c>
      <c r="G237" s="371">
        <f t="shared" si="54"/>
        <v>0</v>
      </c>
      <c r="H237" s="371">
        <f t="shared" si="54"/>
        <v>0</v>
      </c>
      <c r="I237" s="371">
        <v>0</v>
      </c>
      <c r="J237" s="294">
        <v>0</v>
      </c>
      <c r="K237" s="294">
        <f t="shared" si="54"/>
        <v>0</v>
      </c>
      <c r="L237" s="294">
        <v>0</v>
      </c>
      <c r="M237" s="406"/>
      <c r="N237" s="353"/>
      <c r="O237" s="321"/>
    </row>
    <row r="238" spans="1:15" ht="15.75" hidden="1" x14ac:dyDescent="0.25">
      <c r="A238" s="341"/>
      <c r="B238" s="336"/>
      <c r="C238" s="332"/>
      <c r="D238" s="332"/>
      <c r="E238" s="332"/>
      <c r="F238" s="332"/>
      <c r="G238" s="372"/>
      <c r="H238" s="372"/>
      <c r="I238" s="372"/>
      <c r="J238" s="332"/>
      <c r="K238" s="332"/>
      <c r="L238" s="332"/>
      <c r="M238" s="406"/>
      <c r="N238" s="353"/>
      <c r="O238" s="321"/>
    </row>
    <row r="239" spans="1:15" ht="90" hidden="1" x14ac:dyDescent="0.25">
      <c r="A239" s="341"/>
      <c r="B239" s="484" t="s">
        <v>121</v>
      </c>
      <c r="C239" s="332">
        <f>C240</f>
        <v>0</v>
      </c>
      <c r="D239" s="332">
        <f t="shared" ref="D239:K239" si="55">D240</f>
        <v>0</v>
      </c>
      <c r="E239" s="332">
        <f t="shared" si="55"/>
        <v>0</v>
      </c>
      <c r="F239" s="332">
        <f t="shared" si="55"/>
        <v>0</v>
      </c>
      <c r="G239" s="372">
        <f t="shared" si="55"/>
        <v>0</v>
      </c>
      <c r="H239" s="372">
        <f t="shared" si="55"/>
        <v>0</v>
      </c>
      <c r="I239" s="372">
        <v>0</v>
      </c>
      <c r="J239" s="332">
        <v>0</v>
      </c>
      <c r="K239" s="332">
        <f t="shared" si="55"/>
        <v>0</v>
      </c>
      <c r="L239" s="332">
        <v>0</v>
      </c>
      <c r="M239" s="406"/>
      <c r="N239" s="353"/>
      <c r="O239" s="321"/>
    </row>
    <row r="240" spans="1:15" ht="15.75" hidden="1" x14ac:dyDescent="0.25">
      <c r="A240" s="341"/>
      <c r="B240" s="336"/>
      <c r="C240" s="332"/>
      <c r="D240" s="332"/>
      <c r="E240" s="332"/>
      <c r="F240" s="332"/>
      <c r="G240" s="372"/>
      <c r="H240" s="372"/>
      <c r="I240" s="372"/>
      <c r="J240" s="332"/>
      <c r="K240" s="332"/>
      <c r="L240" s="332"/>
      <c r="M240" s="406"/>
      <c r="N240" s="353"/>
      <c r="O240" s="321"/>
    </row>
    <row r="241" spans="1:15" ht="30" hidden="1" x14ac:dyDescent="0.25">
      <c r="A241" s="341"/>
      <c r="B241" s="484" t="s">
        <v>67</v>
      </c>
      <c r="C241" s="294">
        <f>C242</f>
        <v>0</v>
      </c>
      <c r="D241" s="294">
        <f t="shared" ref="D241:K241" si="56">D242</f>
        <v>0</v>
      </c>
      <c r="E241" s="294">
        <f t="shared" si="56"/>
        <v>0</v>
      </c>
      <c r="F241" s="294">
        <f t="shared" si="56"/>
        <v>0</v>
      </c>
      <c r="G241" s="371">
        <f t="shared" si="56"/>
        <v>0</v>
      </c>
      <c r="H241" s="371">
        <f t="shared" si="56"/>
        <v>0</v>
      </c>
      <c r="I241" s="371">
        <v>0</v>
      </c>
      <c r="J241" s="294">
        <v>0</v>
      </c>
      <c r="K241" s="294">
        <f t="shared" si="56"/>
        <v>0</v>
      </c>
      <c r="L241" s="294">
        <v>0</v>
      </c>
      <c r="M241" s="406"/>
      <c r="N241" s="353"/>
      <c r="O241" s="321"/>
    </row>
    <row r="242" spans="1:15" ht="15.75" hidden="1" x14ac:dyDescent="0.25">
      <c r="A242" s="341"/>
      <c r="B242" s="336"/>
      <c r="C242" s="332"/>
      <c r="D242" s="332"/>
      <c r="E242" s="332"/>
      <c r="F242" s="332"/>
      <c r="G242" s="372"/>
      <c r="H242" s="372"/>
      <c r="I242" s="372"/>
      <c r="J242" s="332"/>
      <c r="K242" s="332"/>
      <c r="L242" s="332"/>
      <c r="M242" s="406"/>
      <c r="N242" s="353"/>
      <c r="O242" s="321"/>
    </row>
    <row r="243" spans="1:15" ht="15.75" hidden="1" x14ac:dyDescent="0.25">
      <c r="A243" s="341"/>
      <c r="B243" s="336"/>
      <c r="C243" s="332"/>
      <c r="D243" s="332"/>
      <c r="E243" s="332"/>
      <c r="F243" s="332"/>
      <c r="G243" s="372"/>
      <c r="H243" s="372"/>
      <c r="I243" s="372"/>
      <c r="J243" s="332"/>
      <c r="K243" s="332"/>
      <c r="L243" s="332"/>
      <c r="M243" s="406"/>
      <c r="N243" s="353"/>
      <c r="O243" s="321"/>
    </row>
    <row r="244" spans="1:15" ht="45" hidden="1" x14ac:dyDescent="0.25">
      <c r="A244" s="341"/>
      <c r="B244" s="491" t="s">
        <v>28</v>
      </c>
      <c r="C244" s="294">
        <f>SUM(C245:C251)</f>
        <v>0</v>
      </c>
      <c r="D244" s="294">
        <f t="shared" ref="D244:K244" si="57">SUM(D245:D251)</f>
        <v>0</v>
      </c>
      <c r="E244" s="294">
        <f t="shared" si="57"/>
        <v>0</v>
      </c>
      <c r="F244" s="294">
        <f t="shared" si="57"/>
        <v>1776929</v>
      </c>
      <c r="G244" s="294">
        <f t="shared" si="57"/>
        <v>0</v>
      </c>
      <c r="H244" s="294">
        <f t="shared" si="57"/>
        <v>1776929</v>
      </c>
      <c r="I244" s="294">
        <v>0</v>
      </c>
      <c r="J244" s="294">
        <v>834491</v>
      </c>
      <c r="K244" s="294">
        <f t="shared" si="57"/>
        <v>0</v>
      </c>
      <c r="L244" s="294">
        <v>834491</v>
      </c>
      <c r="M244" s="406"/>
      <c r="N244" s="353"/>
      <c r="O244" s="321"/>
    </row>
    <row r="245" spans="1:15" ht="31.5" hidden="1" x14ac:dyDescent="0.25">
      <c r="A245" s="341"/>
      <c r="B245" s="336"/>
      <c r="C245" s="313"/>
      <c r="D245" s="313"/>
      <c r="E245" s="332"/>
      <c r="F245" s="332">
        <v>370929</v>
      </c>
      <c r="G245" s="372"/>
      <c r="H245" s="372">
        <v>370929</v>
      </c>
      <c r="I245" s="372"/>
      <c r="J245" s="332"/>
      <c r="K245" s="332"/>
      <c r="L245" s="332"/>
      <c r="M245" s="406" t="s">
        <v>643</v>
      </c>
      <c r="N245" s="353" t="s">
        <v>644</v>
      </c>
      <c r="O245" s="321"/>
    </row>
    <row r="246" spans="1:15" ht="31.5" hidden="1" x14ac:dyDescent="0.25">
      <c r="A246" s="341"/>
      <c r="B246" s="336"/>
      <c r="C246" s="332"/>
      <c r="D246" s="332"/>
      <c r="E246" s="332"/>
      <c r="F246" s="332">
        <v>1406000</v>
      </c>
      <c r="G246" s="372"/>
      <c r="H246" s="372">
        <v>1406000</v>
      </c>
      <c r="I246" s="372"/>
      <c r="J246" s="332"/>
      <c r="K246" s="332"/>
      <c r="L246" s="332"/>
      <c r="M246" s="406" t="s">
        <v>646</v>
      </c>
      <c r="N246" s="353" t="s">
        <v>644</v>
      </c>
      <c r="O246" s="321"/>
    </row>
    <row r="247" spans="1:15" ht="47.25" hidden="1" x14ac:dyDescent="0.25">
      <c r="A247" s="341"/>
      <c r="B247" s="336"/>
      <c r="C247" s="332"/>
      <c r="D247" s="332"/>
      <c r="E247" s="332"/>
      <c r="F247" s="332"/>
      <c r="G247" s="372"/>
      <c r="H247" s="372"/>
      <c r="I247" s="372"/>
      <c r="J247" s="332">
        <v>830000</v>
      </c>
      <c r="K247" s="332"/>
      <c r="L247" s="332">
        <v>830000</v>
      </c>
      <c r="M247" s="406" t="s">
        <v>647</v>
      </c>
      <c r="N247" s="353" t="s">
        <v>634</v>
      </c>
      <c r="O247" s="321"/>
    </row>
    <row r="248" spans="1:15" ht="12" hidden="1" customHeight="1" x14ac:dyDescent="0.25">
      <c r="A248" s="341"/>
      <c r="B248" s="336"/>
      <c r="C248" s="332"/>
      <c r="D248" s="332"/>
      <c r="E248" s="332"/>
      <c r="F248" s="332"/>
      <c r="G248" s="372"/>
      <c r="H248" s="372"/>
      <c r="I248" s="372"/>
      <c r="J248" s="332"/>
      <c r="K248" s="332"/>
      <c r="L248" s="332"/>
      <c r="M248" s="406"/>
      <c r="N248" s="353"/>
      <c r="O248" s="321"/>
    </row>
    <row r="249" spans="1:15" ht="15.75" hidden="1" x14ac:dyDescent="0.25">
      <c r="A249" s="341"/>
      <c r="B249" s="491"/>
      <c r="C249" s="332"/>
      <c r="D249" s="332"/>
      <c r="E249" s="332"/>
      <c r="F249" s="332"/>
      <c r="G249" s="372"/>
      <c r="H249" s="372"/>
      <c r="I249" s="372"/>
      <c r="J249" s="332"/>
      <c r="K249" s="332"/>
      <c r="L249" s="332"/>
      <c r="M249" s="406"/>
      <c r="N249" s="353"/>
      <c r="O249" s="321"/>
    </row>
    <row r="250" spans="1:15" ht="31.5" hidden="1" x14ac:dyDescent="0.25">
      <c r="A250" s="341"/>
      <c r="B250" s="491"/>
      <c r="C250" s="332"/>
      <c r="D250" s="332"/>
      <c r="E250" s="332"/>
      <c r="F250" s="332"/>
      <c r="G250" s="372"/>
      <c r="H250" s="372"/>
      <c r="I250" s="372"/>
      <c r="J250" s="332">
        <v>4491</v>
      </c>
      <c r="K250" s="332"/>
      <c r="L250" s="332">
        <v>4491</v>
      </c>
      <c r="M250" s="406" t="s">
        <v>648</v>
      </c>
      <c r="N250" s="353" t="s">
        <v>644</v>
      </c>
      <c r="O250" s="321"/>
    </row>
    <row r="251" spans="1:15" ht="15.75" hidden="1" x14ac:dyDescent="0.25">
      <c r="A251" s="341"/>
      <c r="B251" s="491"/>
      <c r="C251" s="294"/>
      <c r="D251" s="294"/>
      <c r="E251" s="294"/>
      <c r="F251" s="294"/>
      <c r="G251" s="371"/>
      <c r="H251" s="371"/>
      <c r="I251" s="371"/>
      <c r="J251" s="294"/>
      <c r="K251" s="294"/>
      <c r="L251" s="294"/>
      <c r="M251" s="406"/>
      <c r="N251" s="353"/>
      <c r="O251" s="321"/>
    </row>
    <row r="252" spans="1:15" ht="128.25" hidden="1" x14ac:dyDescent="0.25">
      <c r="A252" s="341" t="s">
        <v>153</v>
      </c>
      <c r="B252" s="483" t="s">
        <v>29</v>
      </c>
      <c r="C252" s="293">
        <f t="shared" ref="C252:K252" si="58">C253+C256+C274</f>
        <v>0</v>
      </c>
      <c r="D252" s="293">
        <f t="shared" si="58"/>
        <v>0</v>
      </c>
      <c r="E252" s="293">
        <f t="shared" si="58"/>
        <v>6452237</v>
      </c>
      <c r="F252" s="293">
        <f t="shared" si="58"/>
        <v>756033</v>
      </c>
      <c r="G252" s="370">
        <f t="shared" si="58"/>
        <v>4620137</v>
      </c>
      <c r="H252" s="370">
        <f t="shared" si="58"/>
        <v>1200665</v>
      </c>
      <c r="I252" s="370">
        <v>1040492</v>
      </c>
      <c r="J252" s="293">
        <v>1073086</v>
      </c>
      <c r="K252" s="293">
        <f t="shared" si="58"/>
        <v>128100</v>
      </c>
      <c r="L252" s="293">
        <v>160694</v>
      </c>
      <c r="M252" s="406"/>
      <c r="N252" s="353"/>
      <c r="O252" s="321"/>
    </row>
    <row r="253" spans="1:15" ht="156.75" hidden="1" x14ac:dyDescent="0.25">
      <c r="A253" s="341" t="s">
        <v>93</v>
      </c>
      <c r="B253" s="490" t="s">
        <v>238</v>
      </c>
      <c r="C253" s="293">
        <f t="shared" ref="C253:K254" si="59">C254</f>
        <v>0</v>
      </c>
      <c r="D253" s="293">
        <f t="shared" si="59"/>
        <v>0</v>
      </c>
      <c r="E253" s="293">
        <f t="shared" si="59"/>
        <v>0</v>
      </c>
      <c r="F253" s="293">
        <f t="shared" si="59"/>
        <v>0</v>
      </c>
      <c r="G253" s="370">
        <f t="shared" si="59"/>
        <v>0</v>
      </c>
      <c r="H253" s="370">
        <f t="shared" si="59"/>
        <v>0</v>
      </c>
      <c r="I253" s="370">
        <v>0</v>
      </c>
      <c r="J253" s="293">
        <v>0</v>
      </c>
      <c r="K253" s="293">
        <f t="shared" si="59"/>
        <v>0</v>
      </c>
      <c r="L253" s="293">
        <v>0</v>
      </c>
      <c r="M253" s="406"/>
      <c r="N253" s="353"/>
      <c r="O253" s="321"/>
    </row>
    <row r="254" spans="1:15" ht="45" hidden="1" x14ac:dyDescent="0.25">
      <c r="A254" s="341"/>
      <c r="B254" s="484" t="s">
        <v>32</v>
      </c>
      <c r="C254" s="294">
        <f t="shared" si="59"/>
        <v>0</v>
      </c>
      <c r="D254" s="294">
        <f t="shared" si="59"/>
        <v>0</v>
      </c>
      <c r="E254" s="294">
        <f>E255</f>
        <v>0</v>
      </c>
      <c r="F254" s="294">
        <f t="shared" si="59"/>
        <v>0</v>
      </c>
      <c r="G254" s="371">
        <f>G255</f>
        <v>0</v>
      </c>
      <c r="H254" s="371">
        <f t="shared" si="59"/>
        <v>0</v>
      </c>
      <c r="I254" s="371">
        <v>0</v>
      </c>
      <c r="J254" s="294">
        <v>0</v>
      </c>
      <c r="K254" s="294">
        <f t="shared" si="59"/>
        <v>0</v>
      </c>
      <c r="L254" s="294">
        <v>0</v>
      </c>
      <c r="M254" s="406"/>
      <c r="N254" s="353"/>
      <c r="O254" s="321"/>
    </row>
    <row r="255" spans="1:15" ht="15.75" hidden="1" x14ac:dyDescent="0.25">
      <c r="A255" s="341"/>
      <c r="B255" s="484"/>
      <c r="C255" s="294"/>
      <c r="D255" s="294"/>
      <c r="E255" s="294"/>
      <c r="F255" s="294"/>
      <c r="G255" s="371"/>
      <c r="H255" s="371"/>
      <c r="I255" s="371"/>
      <c r="J255" s="294"/>
      <c r="K255" s="294"/>
      <c r="L255" s="294"/>
      <c r="M255" s="406"/>
      <c r="N255" s="353"/>
      <c r="O255" s="321"/>
    </row>
    <row r="256" spans="1:15" ht="85.5" hidden="1" x14ac:dyDescent="0.25">
      <c r="A256" s="341" t="s">
        <v>30</v>
      </c>
      <c r="B256" s="483" t="s">
        <v>113</v>
      </c>
      <c r="C256" s="293">
        <f t="shared" ref="C256:K256" si="60">C257</f>
        <v>0</v>
      </c>
      <c r="D256" s="293">
        <f t="shared" si="60"/>
        <v>0</v>
      </c>
      <c r="E256" s="293">
        <f t="shared" si="60"/>
        <v>6452237</v>
      </c>
      <c r="F256" s="293">
        <f t="shared" si="60"/>
        <v>756033</v>
      </c>
      <c r="G256" s="370">
        <f t="shared" si="60"/>
        <v>4620137</v>
      </c>
      <c r="H256" s="370">
        <f t="shared" si="60"/>
        <v>1200665</v>
      </c>
      <c r="I256" s="370">
        <v>1040492</v>
      </c>
      <c r="J256" s="293">
        <v>1073086</v>
      </c>
      <c r="K256" s="293">
        <f t="shared" si="60"/>
        <v>128100</v>
      </c>
      <c r="L256" s="293">
        <v>160694</v>
      </c>
      <c r="M256" s="406"/>
      <c r="N256" s="353"/>
      <c r="O256" s="321"/>
    </row>
    <row r="257" spans="1:15" ht="45" hidden="1" x14ac:dyDescent="0.25">
      <c r="A257" s="341"/>
      <c r="B257" s="491" t="s">
        <v>28</v>
      </c>
      <c r="C257" s="294">
        <f>SUM(C258:C267)</f>
        <v>0</v>
      </c>
      <c r="D257" s="294">
        <f t="shared" ref="D257:K257" si="61">SUM(D258:D267)</f>
        <v>0</v>
      </c>
      <c r="E257" s="294">
        <f t="shared" si="61"/>
        <v>6452237</v>
      </c>
      <c r="F257" s="294">
        <f t="shared" si="61"/>
        <v>756033</v>
      </c>
      <c r="G257" s="294">
        <f t="shared" si="61"/>
        <v>4620137</v>
      </c>
      <c r="H257" s="294">
        <f t="shared" si="61"/>
        <v>1200665</v>
      </c>
      <c r="I257" s="294">
        <v>1040492</v>
      </c>
      <c r="J257" s="294">
        <v>1073086</v>
      </c>
      <c r="K257" s="294">
        <f t="shared" si="61"/>
        <v>128100</v>
      </c>
      <c r="L257" s="294">
        <v>160694</v>
      </c>
      <c r="M257" s="406"/>
      <c r="N257" s="353"/>
      <c r="O257" s="321"/>
    </row>
    <row r="258" spans="1:15" ht="47.25" hidden="1" x14ac:dyDescent="0.25">
      <c r="A258" s="341"/>
      <c r="B258" s="336"/>
      <c r="C258" s="313"/>
      <c r="D258" s="313"/>
      <c r="E258" s="332">
        <v>4620137</v>
      </c>
      <c r="F258" s="332"/>
      <c r="G258" s="372">
        <v>4620137</v>
      </c>
      <c r="H258" s="372"/>
      <c r="I258" s="372"/>
      <c r="J258" s="332"/>
      <c r="K258" s="332"/>
      <c r="L258" s="332"/>
      <c r="M258" s="406" t="s">
        <v>649</v>
      </c>
      <c r="N258" s="353" t="s">
        <v>320</v>
      </c>
      <c r="O258" s="321"/>
    </row>
    <row r="259" spans="1:15" ht="157.5" hidden="1" x14ac:dyDescent="0.25">
      <c r="A259" s="341"/>
      <c r="B259" s="436" t="s">
        <v>650</v>
      </c>
      <c r="C259" s="332"/>
      <c r="D259" s="332"/>
      <c r="E259" s="332">
        <v>1802100</v>
      </c>
      <c r="F259" s="332"/>
      <c r="G259" s="372"/>
      <c r="H259" s="372"/>
      <c r="I259" s="372"/>
      <c r="J259" s="332"/>
      <c r="K259" s="332"/>
      <c r="L259" s="332"/>
      <c r="M259" s="406" t="s">
        <v>651</v>
      </c>
      <c r="N259" s="353"/>
      <c r="O259" s="321"/>
    </row>
    <row r="260" spans="1:15" ht="31.5" hidden="1" x14ac:dyDescent="0.25">
      <c r="A260" s="341"/>
      <c r="B260" s="436"/>
      <c r="C260" s="332"/>
      <c r="D260" s="332"/>
      <c r="E260" s="332"/>
      <c r="F260" s="332"/>
      <c r="G260" s="372"/>
      <c r="H260" s="372"/>
      <c r="I260" s="372">
        <v>100000</v>
      </c>
      <c r="J260" s="332">
        <v>100000</v>
      </c>
      <c r="K260" s="332">
        <v>100000</v>
      </c>
      <c r="L260" s="332">
        <v>100000</v>
      </c>
      <c r="M260" s="406" t="s">
        <v>652</v>
      </c>
      <c r="N260" s="353" t="s">
        <v>320</v>
      </c>
      <c r="O260" s="321"/>
    </row>
    <row r="261" spans="1:15" ht="31.5" hidden="1" x14ac:dyDescent="0.25">
      <c r="A261" s="341"/>
      <c r="B261" s="407" t="s">
        <v>653</v>
      </c>
      <c r="C261" s="332"/>
      <c r="D261" s="332"/>
      <c r="E261" s="332">
        <v>30000</v>
      </c>
      <c r="F261" s="332"/>
      <c r="G261" s="372"/>
      <c r="H261" s="372"/>
      <c r="I261" s="372"/>
      <c r="J261" s="332"/>
      <c r="K261" s="332"/>
      <c r="L261" s="332"/>
      <c r="M261" s="406" t="s">
        <v>654</v>
      </c>
      <c r="N261" s="353"/>
      <c r="O261" s="321"/>
    </row>
    <row r="262" spans="1:15" ht="31.5" hidden="1" x14ac:dyDescent="0.25">
      <c r="A262" s="341"/>
      <c r="B262" s="407" t="s">
        <v>655</v>
      </c>
      <c r="C262" s="332"/>
      <c r="D262" s="332"/>
      <c r="E262" s="332"/>
      <c r="F262" s="332">
        <v>612248</v>
      </c>
      <c r="G262" s="372"/>
      <c r="H262" s="372">
        <v>612248</v>
      </c>
      <c r="I262" s="372"/>
      <c r="J262" s="332"/>
      <c r="K262" s="332"/>
      <c r="L262" s="332"/>
      <c r="M262" s="406" t="s">
        <v>643</v>
      </c>
      <c r="N262" s="353" t="s">
        <v>643</v>
      </c>
      <c r="O262" s="321"/>
    </row>
    <row r="263" spans="1:15" ht="47.25" hidden="1" x14ac:dyDescent="0.25">
      <c r="A263" s="341"/>
      <c r="B263" s="407"/>
      <c r="C263" s="332"/>
      <c r="D263" s="332"/>
      <c r="E263" s="332"/>
      <c r="F263" s="332"/>
      <c r="G263" s="372"/>
      <c r="H263" s="372"/>
      <c r="I263" s="372">
        <v>28100</v>
      </c>
      <c r="J263" s="332">
        <v>28100</v>
      </c>
      <c r="K263" s="332">
        <v>28100</v>
      </c>
      <c r="L263" s="332">
        <v>28100</v>
      </c>
      <c r="M263" s="459" t="s">
        <v>656</v>
      </c>
      <c r="N263" s="359" t="s">
        <v>320</v>
      </c>
      <c r="O263" s="321"/>
    </row>
    <row r="264" spans="1:15" ht="173.25" hidden="1" x14ac:dyDescent="0.25">
      <c r="A264" s="341"/>
      <c r="B264" s="436" t="s">
        <v>657</v>
      </c>
      <c r="C264" s="332"/>
      <c r="D264" s="332"/>
      <c r="E264" s="332"/>
      <c r="F264" s="332"/>
      <c r="G264" s="372"/>
      <c r="H264" s="372">
        <v>444632</v>
      </c>
      <c r="I264" s="372">
        <v>444632</v>
      </c>
      <c r="J264" s="332">
        <v>444632</v>
      </c>
      <c r="K264" s="332"/>
      <c r="L264" s="332"/>
      <c r="M264" s="459" t="s">
        <v>658</v>
      </c>
      <c r="N264" s="359" t="s">
        <v>659</v>
      </c>
      <c r="O264" s="321"/>
    </row>
    <row r="265" spans="1:15" ht="31.5" hidden="1" x14ac:dyDescent="0.25">
      <c r="A265" s="341"/>
      <c r="B265" s="436"/>
      <c r="C265" s="332"/>
      <c r="D265" s="332"/>
      <c r="E265" s="332"/>
      <c r="F265" s="332">
        <v>143785</v>
      </c>
      <c r="G265" s="372"/>
      <c r="H265" s="372">
        <v>143785</v>
      </c>
      <c r="I265" s="372"/>
      <c r="J265" s="332"/>
      <c r="K265" s="332"/>
      <c r="L265" s="332"/>
      <c r="M265" s="459" t="s">
        <v>660</v>
      </c>
      <c r="N265" s="459" t="s">
        <v>644</v>
      </c>
      <c r="O265" s="321"/>
    </row>
    <row r="266" spans="1:15" ht="173.25" hidden="1" x14ac:dyDescent="0.25">
      <c r="A266" s="341"/>
      <c r="B266" s="436"/>
      <c r="C266" s="332"/>
      <c r="D266" s="332"/>
      <c r="E266" s="332"/>
      <c r="F266" s="332"/>
      <c r="G266" s="372"/>
      <c r="H266" s="372"/>
      <c r="I266" s="372">
        <v>467760</v>
      </c>
      <c r="J266" s="332">
        <v>467760</v>
      </c>
      <c r="K266" s="332"/>
      <c r="L266" s="332"/>
      <c r="M266" s="459" t="s">
        <v>661</v>
      </c>
      <c r="N266" s="459"/>
      <c r="O266" s="321"/>
    </row>
    <row r="267" spans="1:15" ht="31.5" hidden="1" x14ac:dyDescent="0.25">
      <c r="A267" s="341"/>
      <c r="B267" s="436"/>
      <c r="C267" s="332"/>
      <c r="D267" s="332"/>
      <c r="E267" s="332"/>
      <c r="F267" s="332"/>
      <c r="G267" s="372"/>
      <c r="H267" s="372"/>
      <c r="I267" s="372"/>
      <c r="J267" s="332">
        <v>32594</v>
      </c>
      <c r="K267" s="332"/>
      <c r="L267" s="332">
        <v>32594</v>
      </c>
      <c r="M267" s="359" t="s">
        <v>662</v>
      </c>
      <c r="N267" s="335" t="s">
        <v>320</v>
      </c>
      <c r="O267" s="321"/>
    </row>
    <row r="268" spans="1:15" ht="15.75" hidden="1" x14ac:dyDescent="0.25">
      <c r="A268" s="341"/>
      <c r="B268" s="436"/>
      <c r="C268" s="332"/>
      <c r="D268" s="332"/>
      <c r="E268" s="332"/>
      <c r="F268" s="332"/>
      <c r="G268" s="372"/>
      <c r="H268" s="372"/>
      <c r="I268" s="372"/>
      <c r="J268" s="332"/>
      <c r="K268" s="332"/>
      <c r="L268" s="332"/>
      <c r="M268" s="359"/>
      <c r="N268" s="335"/>
      <c r="O268" s="321"/>
    </row>
    <row r="269" spans="1:15" ht="15.75" hidden="1" x14ac:dyDescent="0.25">
      <c r="A269" s="341"/>
      <c r="B269" s="436"/>
      <c r="C269" s="332"/>
      <c r="D269" s="332"/>
      <c r="E269" s="332"/>
      <c r="F269" s="332"/>
      <c r="G269" s="372"/>
      <c r="H269" s="372"/>
      <c r="I269" s="372"/>
      <c r="J269" s="332"/>
      <c r="K269" s="332"/>
      <c r="L269" s="332"/>
      <c r="M269" s="359"/>
      <c r="N269" s="335"/>
      <c r="O269" s="321"/>
    </row>
    <row r="270" spans="1:15" ht="15.75" hidden="1" x14ac:dyDescent="0.25">
      <c r="A270" s="341"/>
      <c r="B270" s="436"/>
      <c r="C270" s="332"/>
      <c r="D270" s="332"/>
      <c r="E270" s="332"/>
      <c r="F270" s="332"/>
      <c r="G270" s="372"/>
      <c r="H270" s="372"/>
      <c r="I270" s="372"/>
      <c r="J270" s="332"/>
      <c r="K270" s="332"/>
      <c r="L270" s="332"/>
      <c r="M270" s="359"/>
      <c r="N270" s="335"/>
      <c r="O270" s="321"/>
    </row>
    <row r="271" spans="1:15" ht="15.75" hidden="1" x14ac:dyDescent="0.25">
      <c r="A271" s="341"/>
      <c r="B271" s="436"/>
      <c r="C271" s="332"/>
      <c r="D271" s="332"/>
      <c r="E271" s="332"/>
      <c r="F271" s="332"/>
      <c r="G271" s="372"/>
      <c r="H271" s="372"/>
      <c r="I271" s="372"/>
      <c r="J271" s="332"/>
      <c r="K271" s="332"/>
      <c r="L271" s="332"/>
      <c r="M271" s="359"/>
      <c r="N271" s="335"/>
      <c r="O271" s="321"/>
    </row>
    <row r="272" spans="1:15" ht="15.75" hidden="1" x14ac:dyDescent="0.25">
      <c r="A272" s="341"/>
      <c r="B272" s="436"/>
      <c r="C272" s="332"/>
      <c r="D272" s="332"/>
      <c r="E272" s="332"/>
      <c r="F272" s="332"/>
      <c r="G272" s="372"/>
      <c r="H272" s="372"/>
      <c r="I272" s="372"/>
      <c r="J272" s="332"/>
      <c r="K272" s="332"/>
      <c r="L272" s="332"/>
      <c r="M272" s="359"/>
      <c r="N272" s="335"/>
      <c r="O272" s="321"/>
    </row>
    <row r="273" spans="1:15" ht="15.75" hidden="1" x14ac:dyDescent="0.25">
      <c r="A273" s="341"/>
      <c r="B273" s="436"/>
      <c r="C273" s="332"/>
      <c r="D273" s="332"/>
      <c r="E273" s="332"/>
      <c r="F273" s="332"/>
      <c r="G273" s="372"/>
      <c r="H273" s="372"/>
      <c r="I273" s="372"/>
      <c r="J273" s="332"/>
      <c r="K273" s="332"/>
      <c r="L273" s="332"/>
      <c r="M273" s="359"/>
      <c r="N273" s="335"/>
      <c r="O273" s="321"/>
    </row>
    <row r="274" spans="1:15" ht="71.25" hidden="1" x14ac:dyDescent="0.25">
      <c r="A274" s="341" t="s">
        <v>138</v>
      </c>
      <c r="B274" s="483" t="s">
        <v>139</v>
      </c>
      <c r="C274" s="293">
        <f>C275</f>
        <v>0</v>
      </c>
      <c r="D274" s="293">
        <f t="shared" ref="D274:K275" si="62">D275</f>
        <v>0</v>
      </c>
      <c r="E274" s="293">
        <f t="shared" si="62"/>
        <v>0</v>
      </c>
      <c r="F274" s="293">
        <f t="shared" si="62"/>
        <v>0</v>
      </c>
      <c r="G274" s="370">
        <f t="shared" si="62"/>
        <v>0</v>
      </c>
      <c r="H274" s="370">
        <f t="shared" si="62"/>
        <v>0</v>
      </c>
      <c r="I274" s="370">
        <v>0</v>
      </c>
      <c r="J274" s="293">
        <v>0</v>
      </c>
      <c r="K274" s="293">
        <f t="shared" si="62"/>
        <v>0</v>
      </c>
      <c r="L274" s="293">
        <v>0</v>
      </c>
      <c r="M274" s="415"/>
      <c r="N274" s="335"/>
      <c r="O274" s="321"/>
    </row>
    <row r="275" spans="1:15" ht="45" hidden="1" x14ac:dyDescent="0.25">
      <c r="A275" s="341"/>
      <c r="B275" s="484" t="s">
        <v>28</v>
      </c>
      <c r="C275" s="294">
        <f>C276</f>
        <v>0</v>
      </c>
      <c r="D275" s="294">
        <f t="shared" si="62"/>
        <v>0</v>
      </c>
      <c r="E275" s="294">
        <f t="shared" si="62"/>
        <v>0</v>
      </c>
      <c r="F275" s="294">
        <f t="shared" si="62"/>
        <v>0</v>
      </c>
      <c r="G275" s="371">
        <f t="shared" si="62"/>
        <v>0</v>
      </c>
      <c r="H275" s="371">
        <f t="shared" si="62"/>
        <v>0</v>
      </c>
      <c r="I275" s="371">
        <v>0</v>
      </c>
      <c r="J275" s="294">
        <v>0</v>
      </c>
      <c r="K275" s="294">
        <f t="shared" si="62"/>
        <v>0</v>
      </c>
      <c r="L275" s="294">
        <v>0</v>
      </c>
      <c r="M275" s="359"/>
      <c r="N275" s="335"/>
      <c r="O275" s="321"/>
    </row>
    <row r="276" spans="1:15" ht="15.75" hidden="1" x14ac:dyDescent="0.25">
      <c r="A276" s="341"/>
      <c r="B276" s="436"/>
      <c r="C276" s="332"/>
      <c r="D276" s="332"/>
      <c r="E276" s="332"/>
      <c r="F276" s="332"/>
      <c r="G276" s="372"/>
      <c r="H276" s="372"/>
      <c r="I276" s="372"/>
      <c r="J276" s="332"/>
      <c r="K276" s="332"/>
      <c r="L276" s="332"/>
      <c r="M276" s="359"/>
      <c r="N276" s="335"/>
      <c r="O276" s="321"/>
    </row>
    <row r="277" spans="1:15" ht="57" hidden="1" x14ac:dyDescent="0.25">
      <c r="A277" s="341" t="s">
        <v>154</v>
      </c>
      <c r="B277" s="438" t="s">
        <v>12</v>
      </c>
      <c r="C277" s="314">
        <f t="shared" ref="C277:K277" si="63">C278+C289+C295</f>
        <v>0</v>
      </c>
      <c r="D277" s="314">
        <f t="shared" si="63"/>
        <v>0</v>
      </c>
      <c r="E277" s="314">
        <f t="shared" si="63"/>
        <v>74799610</v>
      </c>
      <c r="F277" s="314">
        <f t="shared" si="63"/>
        <v>2307248</v>
      </c>
      <c r="G277" s="385">
        <f t="shared" si="63"/>
        <v>72727636</v>
      </c>
      <c r="H277" s="385">
        <f t="shared" si="63"/>
        <v>2307248</v>
      </c>
      <c r="I277" s="385">
        <v>1093505</v>
      </c>
      <c r="J277" s="314">
        <v>1341505</v>
      </c>
      <c r="K277" s="314">
        <f t="shared" si="63"/>
        <v>1093505</v>
      </c>
      <c r="L277" s="314">
        <v>1341505</v>
      </c>
      <c r="M277" s="408"/>
      <c r="N277" s="460"/>
      <c r="O277" s="321">
        <f>I277-J277</f>
        <v>-248000</v>
      </c>
    </row>
    <row r="278" spans="1:15" ht="57" hidden="1" x14ac:dyDescent="0.25">
      <c r="A278" s="341" t="s">
        <v>155</v>
      </c>
      <c r="B278" s="483" t="s">
        <v>52</v>
      </c>
      <c r="C278" s="293">
        <f t="shared" ref="C278:K278" si="64">C279</f>
        <v>0</v>
      </c>
      <c r="D278" s="293">
        <f t="shared" si="64"/>
        <v>0</v>
      </c>
      <c r="E278" s="293">
        <f t="shared" si="64"/>
        <v>72533936</v>
      </c>
      <c r="F278" s="293">
        <f t="shared" si="64"/>
        <v>852248</v>
      </c>
      <c r="G278" s="370">
        <f t="shared" si="64"/>
        <v>72533936</v>
      </c>
      <c r="H278" s="370">
        <f t="shared" si="64"/>
        <v>852248</v>
      </c>
      <c r="I278" s="370">
        <v>1093505</v>
      </c>
      <c r="J278" s="293">
        <v>1341505</v>
      </c>
      <c r="K278" s="293">
        <f t="shared" si="64"/>
        <v>1093505</v>
      </c>
      <c r="L278" s="293">
        <v>1341505</v>
      </c>
      <c r="M278" s="415"/>
      <c r="N278" s="358"/>
      <c r="O278" s="321"/>
    </row>
    <row r="279" spans="1:15" ht="30" hidden="1" x14ac:dyDescent="0.25">
      <c r="A279" s="341"/>
      <c r="B279" s="344" t="s">
        <v>2</v>
      </c>
      <c r="C279" s="294">
        <f t="shared" ref="C279:K279" si="65">SUM(C280:C288)</f>
        <v>0</v>
      </c>
      <c r="D279" s="294">
        <f t="shared" si="65"/>
        <v>0</v>
      </c>
      <c r="E279" s="294">
        <f t="shared" si="65"/>
        <v>72533936</v>
      </c>
      <c r="F279" s="294">
        <f t="shared" si="65"/>
        <v>852248</v>
      </c>
      <c r="G279" s="371">
        <f t="shared" si="65"/>
        <v>72533936</v>
      </c>
      <c r="H279" s="371">
        <f t="shared" si="65"/>
        <v>852248</v>
      </c>
      <c r="I279" s="371">
        <v>1093505</v>
      </c>
      <c r="J279" s="294">
        <v>1341505</v>
      </c>
      <c r="K279" s="294">
        <f t="shared" si="65"/>
        <v>1093505</v>
      </c>
      <c r="L279" s="294">
        <v>1341505</v>
      </c>
      <c r="M279" s="359"/>
      <c r="N279" s="358"/>
      <c r="O279" s="321"/>
    </row>
    <row r="280" spans="1:15" ht="63" hidden="1" x14ac:dyDescent="0.25">
      <c r="A280" s="341"/>
      <c r="B280" s="344"/>
      <c r="C280" s="294"/>
      <c r="D280" s="294"/>
      <c r="E280" s="332">
        <v>919800</v>
      </c>
      <c r="F280" s="332"/>
      <c r="G280" s="372">
        <v>919800</v>
      </c>
      <c r="H280" s="372"/>
      <c r="I280" s="372"/>
      <c r="J280" s="332"/>
      <c r="K280" s="332"/>
      <c r="L280" s="332"/>
      <c r="M280" s="353" t="s">
        <v>435</v>
      </c>
      <c r="N280" s="353" t="s">
        <v>436</v>
      </c>
      <c r="O280" s="321"/>
    </row>
    <row r="281" spans="1:15" ht="78.75" hidden="1" x14ac:dyDescent="0.25">
      <c r="A281" s="341"/>
      <c r="B281" s="344"/>
      <c r="C281" s="294"/>
      <c r="D281" s="294"/>
      <c r="E281" s="332">
        <v>54400000</v>
      </c>
      <c r="F281" s="332"/>
      <c r="G281" s="372">
        <v>54400000</v>
      </c>
      <c r="H281" s="371"/>
      <c r="I281" s="371"/>
      <c r="J281" s="294"/>
      <c r="K281" s="294"/>
      <c r="L281" s="294"/>
      <c r="M281" s="353" t="s">
        <v>437</v>
      </c>
      <c r="N281" s="353" t="s">
        <v>438</v>
      </c>
      <c r="O281" s="321"/>
    </row>
    <row r="282" spans="1:15" ht="47.25" hidden="1" x14ac:dyDescent="0.25">
      <c r="A282" s="341"/>
      <c r="B282" s="344"/>
      <c r="C282" s="294"/>
      <c r="D282" s="294"/>
      <c r="E282" s="332">
        <v>15000000</v>
      </c>
      <c r="F282" s="332"/>
      <c r="G282" s="372">
        <v>15000000</v>
      </c>
      <c r="H282" s="371"/>
      <c r="I282" s="371"/>
      <c r="J282" s="294"/>
      <c r="K282" s="294"/>
      <c r="L282" s="294"/>
      <c r="M282" s="353" t="s">
        <v>439</v>
      </c>
      <c r="N282" s="353" t="s">
        <v>440</v>
      </c>
      <c r="O282" s="321"/>
    </row>
    <row r="283" spans="1:15" ht="94.5" hidden="1" x14ac:dyDescent="0.25">
      <c r="A283" s="341"/>
      <c r="B283" s="336"/>
      <c r="C283" s="332"/>
      <c r="D283" s="332"/>
      <c r="E283" s="332">
        <v>2214136</v>
      </c>
      <c r="F283" s="332"/>
      <c r="G283" s="372">
        <v>2214136</v>
      </c>
      <c r="H283" s="372"/>
      <c r="I283" s="372"/>
      <c r="J283" s="332"/>
      <c r="K283" s="332"/>
      <c r="L283" s="332"/>
      <c r="M283" s="355" t="s">
        <v>441</v>
      </c>
      <c r="N283" s="353" t="s">
        <v>442</v>
      </c>
      <c r="O283" s="321"/>
    </row>
    <row r="284" spans="1:15" ht="47.25" hidden="1" x14ac:dyDescent="0.25">
      <c r="A284" s="341"/>
      <c r="B284" s="336"/>
      <c r="C284" s="332"/>
      <c r="D284" s="332"/>
      <c r="E284" s="332"/>
      <c r="F284" s="332">
        <v>852248</v>
      </c>
      <c r="G284" s="372"/>
      <c r="H284" s="372">
        <v>852248</v>
      </c>
      <c r="I284" s="372"/>
      <c r="J284" s="332"/>
      <c r="K284" s="332"/>
      <c r="L284" s="332"/>
      <c r="M284" s="355" t="s">
        <v>443</v>
      </c>
      <c r="N284" s="353" t="s">
        <v>444</v>
      </c>
      <c r="O284" s="321"/>
    </row>
    <row r="285" spans="1:15" ht="63" hidden="1" x14ac:dyDescent="0.25">
      <c r="A285" s="341"/>
      <c r="B285" s="336"/>
      <c r="C285" s="332"/>
      <c r="D285" s="332"/>
      <c r="E285" s="332"/>
      <c r="F285" s="332"/>
      <c r="G285" s="372"/>
      <c r="H285" s="372"/>
      <c r="I285" s="372"/>
      <c r="J285" s="332">
        <v>248000</v>
      </c>
      <c r="K285" s="332"/>
      <c r="L285" s="332">
        <v>248000</v>
      </c>
      <c r="M285" s="355" t="s">
        <v>445</v>
      </c>
      <c r="N285" s="353" t="s">
        <v>446</v>
      </c>
      <c r="O285" s="321"/>
    </row>
    <row r="286" spans="1:15" ht="47.25" hidden="1" x14ac:dyDescent="0.25">
      <c r="A286" s="341"/>
      <c r="B286" s="336"/>
      <c r="C286" s="332"/>
      <c r="D286" s="332"/>
      <c r="E286" s="332"/>
      <c r="F286" s="332"/>
      <c r="G286" s="372"/>
      <c r="H286" s="372"/>
      <c r="I286" s="372">
        <v>1093505</v>
      </c>
      <c r="J286" s="332">
        <v>1093505</v>
      </c>
      <c r="K286" s="332">
        <v>1093505</v>
      </c>
      <c r="L286" s="332">
        <v>1093505</v>
      </c>
      <c r="M286" s="355" t="s">
        <v>768</v>
      </c>
      <c r="N286" s="353" t="s">
        <v>769</v>
      </c>
      <c r="O286" s="321"/>
    </row>
    <row r="287" spans="1:15" ht="15.75" hidden="1" x14ac:dyDescent="0.25">
      <c r="A287" s="341"/>
      <c r="B287" s="336"/>
      <c r="C287" s="294"/>
      <c r="D287" s="294"/>
      <c r="E287" s="294"/>
      <c r="F287" s="294"/>
      <c r="G287" s="371"/>
      <c r="H287" s="371"/>
      <c r="I287" s="371"/>
      <c r="J287" s="294"/>
      <c r="K287" s="294"/>
      <c r="L287" s="294"/>
      <c r="M287" s="428"/>
      <c r="N287" s="461"/>
      <c r="O287" s="321"/>
    </row>
    <row r="288" spans="1:15" ht="15.75" hidden="1" x14ac:dyDescent="0.25">
      <c r="A288" s="341"/>
      <c r="B288" s="336"/>
      <c r="C288" s="294"/>
      <c r="D288" s="294"/>
      <c r="E288" s="294"/>
      <c r="F288" s="294"/>
      <c r="G288" s="371"/>
      <c r="H288" s="371"/>
      <c r="I288" s="371"/>
      <c r="J288" s="294"/>
      <c r="K288" s="294"/>
      <c r="L288" s="294"/>
      <c r="M288" s="428"/>
      <c r="N288" s="461"/>
      <c r="O288" s="321"/>
    </row>
    <row r="289" spans="1:15" ht="57" hidden="1" x14ac:dyDescent="0.25">
      <c r="A289" s="341" t="s">
        <v>156</v>
      </c>
      <c r="B289" s="438" t="s">
        <v>13</v>
      </c>
      <c r="C289" s="314">
        <f>C290</f>
        <v>0</v>
      </c>
      <c r="D289" s="314">
        <f t="shared" ref="D289:K289" si="66">D290</f>
        <v>0</v>
      </c>
      <c r="E289" s="314">
        <f t="shared" si="66"/>
        <v>2265674</v>
      </c>
      <c r="F289" s="314">
        <f t="shared" si="66"/>
        <v>1455000</v>
      </c>
      <c r="G289" s="385">
        <f t="shared" si="66"/>
        <v>193700</v>
      </c>
      <c r="H289" s="385">
        <f t="shared" si="66"/>
        <v>1455000</v>
      </c>
      <c r="I289" s="385">
        <v>0</v>
      </c>
      <c r="J289" s="314">
        <v>0</v>
      </c>
      <c r="K289" s="314">
        <f t="shared" si="66"/>
        <v>0</v>
      </c>
      <c r="L289" s="314">
        <v>0</v>
      </c>
      <c r="M289" s="408"/>
      <c r="N289" s="442"/>
      <c r="O289" s="321"/>
    </row>
    <row r="290" spans="1:15" ht="30" hidden="1" x14ac:dyDescent="0.25">
      <c r="A290" s="341"/>
      <c r="B290" s="344" t="s">
        <v>134</v>
      </c>
      <c r="C290" s="315">
        <f>SUM(C291:C294)</f>
        <v>0</v>
      </c>
      <c r="D290" s="315">
        <f t="shared" ref="D290:K290" si="67">SUM(D291:D294)</f>
        <v>0</v>
      </c>
      <c r="E290" s="315">
        <f t="shared" si="67"/>
        <v>2265674</v>
      </c>
      <c r="F290" s="315">
        <f t="shared" si="67"/>
        <v>1455000</v>
      </c>
      <c r="G290" s="367">
        <f t="shared" si="67"/>
        <v>193700</v>
      </c>
      <c r="H290" s="315">
        <f t="shared" si="67"/>
        <v>1455000</v>
      </c>
      <c r="I290" s="367">
        <v>0</v>
      </c>
      <c r="J290" s="315">
        <v>0</v>
      </c>
      <c r="K290" s="315">
        <f t="shared" si="67"/>
        <v>0</v>
      </c>
      <c r="L290" s="315">
        <v>0</v>
      </c>
      <c r="M290" s="409"/>
      <c r="N290" s="335"/>
      <c r="O290" s="321"/>
    </row>
    <row r="291" spans="1:15" ht="60" hidden="1" x14ac:dyDescent="0.25">
      <c r="A291" s="492"/>
      <c r="B291" s="338" t="s">
        <v>311</v>
      </c>
      <c r="C291" s="316"/>
      <c r="D291" s="316"/>
      <c r="E291" s="316"/>
      <c r="F291" s="366">
        <v>1455000</v>
      </c>
      <c r="G291" s="366"/>
      <c r="H291" s="316">
        <v>1455000</v>
      </c>
      <c r="I291" s="366"/>
      <c r="J291" s="316"/>
      <c r="K291" s="316"/>
      <c r="L291" s="316"/>
      <c r="M291" s="403" t="s">
        <v>312</v>
      </c>
      <c r="N291" s="277" t="s">
        <v>312</v>
      </c>
      <c r="O291" s="321"/>
    </row>
    <row r="292" spans="1:15" ht="90" hidden="1" x14ac:dyDescent="0.25">
      <c r="A292" s="492"/>
      <c r="B292" s="338" t="s">
        <v>313</v>
      </c>
      <c r="C292" s="316"/>
      <c r="D292" s="316"/>
      <c r="E292" s="316">
        <v>2265674</v>
      </c>
      <c r="F292" s="316"/>
      <c r="G292" s="366">
        <v>193700</v>
      </c>
      <c r="H292" s="316"/>
      <c r="I292" s="366"/>
      <c r="J292" s="316"/>
      <c r="K292" s="316"/>
      <c r="L292" s="316"/>
      <c r="M292" s="403" t="s">
        <v>314</v>
      </c>
      <c r="N292" s="362" t="s">
        <v>773</v>
      </c>
      <c r="O292" s="321"/>
    </row>
    <row r="293" spans="1:15" ht="15.75" hidden="1" x14ac:dyDescent="0.25">
      <c r="A293" s="341"/>
      <c r="B293" s="338"/>
      <c r="C293" s="315"/>
      <c r="D293" s="315"/>
      <c r="E293" s="315"/>
      <c r="F293" s="315"/>
      <c r="G293" s="367"/>
      <c r="H293" s="315"/>
      <c r="I293" s="366"/>
      <c r="J293" s="316"/>
      <c r="K293" s="316"/>
      <c r="L293" s="316"/>
      <c r="M293" s="403"/>
      <c r="N293" s="335"/>
      <c r="O293" s="321"/>
    </row>
    <row r="294" spans="1:15" ht="15.75" hidden="1" x14ac:dyDescent="0.25">
      <c r="A294" s="341"/>
      <c r="B294" s="431"/>
      <c r="C294" s="332"/>
      <c r="D294" s="332"/>
      <c r="E294" s="332"/>
      <c r="F294" s="332"/>
      <c r="G294" s="372"/>
      <c r="H294" s="332"/>
      <c r="I294" s="372"/>
      <c r="J294" s="332"/>
      <c r="K294" s="332"/>
      <c r="L294" s="332"/>
      <c r="M294" s="403"/>
      <c r="N294" s="335"/>
      <c r="O294" s="321"/>
    </row>
    <row r="295" spans="1:15" ht="57" hidden="1" x14ac:dyDescent="0.25">
      <c r="A295" s="341" t="s">
        <v>157</v>
      </c>
      <c r="B295" s="438" t="s">
        <v>239</v>
      </c>
      <c r="C295" s="314">
        <f>C301+C296</f>
        <v>0</v>
      </c>
      <c r="D295" s="314">
        <f t="shared" ref="D295:K295" si="68">D301+D296</f>
        <v>0</v>
      </c>
      <c r="E295" s="314">
        <f t="shared" si="68"/>
        <v>0</v>
      </c>
      <c r="F295" s="314">
        <f t="shared" si="68"/>
        <v>0</v>
      </c>
      <c r="G295" s="385">
        <f t="shared" si="68"/>
        <v>0</v>
      </c>
      <c r="H295" s="385">
        <f t="shared" si="68"/>
        <v>0</v>
      </c>
      <c r="I295" s="385">
        <v>0</v>
      </c>
      <c r="J295" s="314">
        <v>0</v>
      </c>
      <c r="K295" s="314">
        <f t="shared" si="68"/>
        <v>0</v>
      </c>
      <c r="L295" s="314">
        <v>0</v>
      </c>
      <c r="M295" s="408"/>
      <c r="N295" s="442"/>
      <c r="O295" s="321"/>
    </row>
    <row r="296" spans="1:15" ht="30" hidden="1" x14ac:dyDescent="0.25">
      <c r="A296" s="341"/>
      <c r="B296" s="399" t="s">
        <v>2</v>
      </c>
      <c r="C296" s="331">
        <f>C297+C298+C299+C300</f>
        <v>0</v>
      </c>
      <c r="D296" s="331">
        <f t="shared" ref="D296:K296" si="69">D297+D298+D299+D300</f>
        <v>0</v>
      </c>
      <c r="E296" s="331">
        <f t="shared" si="69"/>
        <v>0</v>
      </c>
      <c r="F296" s="331">
        <f t="shared" si="69"/>
        <v>0</v>
      </c>
      <c r="G296" s="386">
        <f t="shared" si="69"/>
        <v>0</v>
      </c>
      <c r="H296" s="386">
        <f t="shared" si="69"/>
        <v>0</v>
      </c>
      <c r="I296" s="386">
        <v>0</v>
      </c>
      <c r="J296" s="331">
        <v>0</v>
      </c>
      <c r="K296" s="331">
        <f t="shared" si="69"/>
        <v>0</v>
      </c>
      <c r="L296" s="331">
        <v>0</v>
      </c>
      <c r="M296" s="408"/>
      <c r="N296" s="462"/>
      <c r="O296" s="321"/>
    </row>
    <row r="297" spans="1:15" ht="78.75" hidden="1" x14ac:dyDescent="0.25">
      <c r="A297" s="341"/>
      <c r="B297" s="338" t="s">
        <v>447</v>
      </c>
      <c r="C297" s="314"/>
      <c r="D297" s="314"/>
      <c r="E297" s="314"/>
      <c r="F297" s="314"/>
      <c r="G297" s="385"/>
      <c r="H297" s="385"/>
      <c r="I297" s="385"/>
      <c r="J297" s="314"/>
      <c r="K297" s="314"/>
      <c r="L297" s="314"/>
      <c r="M297" s="404" t="s">
        <v>448</v>
      </c>
      <c r="N297" s="464" t="s">
        <v>449</v>
      </c>
      <c r="O297" s="321"/>
    </row>
    <row r="298" spans="1:15" ht="15.75" hidden="1" x14ac:dyDescent="0.25">
      <c r="A298" s="341"/>
      <c r="B298" s="338"/>
      <c r="C298" s="314"/>
      <c r="D298" s="314"/>
      <c r="E298" s="314"/>
      <c r="F298" s="314"/>
      <c r="G298" s="385"/>
      <c r="H298" s="385"/>
      <c r="I298" s="385"/>
      <c r="J298" s="314"/>
      <c r="K298" s="314"/>
      <c r="L298" s="314"/>
      <c r="M298" s="404"/>
      <c r="N298" s="464"/>
      <c r="O298" s="321"/>
    </row>
    <row r="299" spans="1:15" ht="15.75" hidden="1" x14ac:dyDescent="0.25">
      <c r="A299" s="341"/>
      <c r="B299" s="338"/>
      <c r="C299" s="314"/>
      <c r="D299" s="314"/>
      <c r="E299" s="314"/>
      <c r="F299" s="314"/>
      <c r="G299" s="385"/>
      <c r="H299" s="385"/>
      <c r="I299" s="385"/>
      <c r="J299" s="314"/>
      <c r="K299" s="314"/>
      <c r="L299" s="314"/>
      <c r="M299" s="408"/>
      <c r="N299" s="464"/>
      <c r="O299" s="321"/>
    </row>
    <row r="300" spans="1:15" ht="15.75" hidden="1" x14ac:dyDescent="0.25">
      <c r="A300" s="341"/>
      <c r="B300" s="438"/>
      <c r="C300" s="314"/>
      <c r="D300" s="314"/>
      <c r="E300" s="314"/>
      <c r="F300" s="314"/>
      <c r="G300" s="385"/>
      <c r="H300" s="385"/>
      <c r="I300" s="385"/>
      <c r="J300" s="314"/>
      <c r="K300" s="314"/>
      <c r="L300" s="314"/>
      <c r="M300" s="463"/>
      <c r="N300" s="464"/>
      <c r="O300" s="321"/>
    </row>
    <row r="301" spans="1:15" ht="30" hidden="1" x14ac:dyDescent="0.25">
      <c r="A301" s="493"/>
      <c r="B301" s="486" t="s">
        <v>57</v>
      </c>
      <c r="C301" s="316">
        <f>C302</f>
        <v>0</v>
      </c>
      <c r="D301" s="316">
        <f t="shared" ref="D301:K301" si="70">D302</f>
        <v>0</v>
      </c>
      <c r="E301" s="316">
        <f t="shared" si="70"/>
        <v>0</v>
      </c>
      <c r="F301" s="316">
        <f t="shared" si="70"/>
        <v>0</v>
      </c>
      <c r="G301" s="366">
        <f t="shared" si="70"/>
        <v>0</v>
      </c>
      <c r="H301" s="366">
        <f t="shared" si="70"/>
        <v>0</v>
      </c>
      <c r="I301" s="366">
        <v>0</v>
      </c>
      <c r="J301" s="316">
        <v>0</v>
      </c>
      <c r="K301" s="316">
        <f t="shared" si="70"/>
        <v>0</v>
      </c>
      <c r="L301" s="316">
        <v>0</v>
      </c>
      <c r="M301" s="409"/>
      <c r="N301" s="335"/>
      <c r="O301" s="321"/>
    </row>
    <row r="302" spans="1:15" ht="15.75" hidden="1" x14ac:dyDescent="0.25">
      <c r="A302" s="492"/>
      <c r="B302" s="336"/>
      <c r="C302" s="316"/>
      <c r="D302" s="316"/>
      <c r="E302" s="316"/>
      <c r="F302" s="316"/>
      <c r="G302" s="366"/>
      <c r="H302" s="366"/>
      <c r="I302" s="366"/>
      <c r="J302" s="316"/>
      <c r="K302" s="316"/>
      <c r="L302" s="316"/>
      <c r="M302" s="415"/>
      <c r="N302" s="409"/>
      <c r="O302" s="321"/>
    </row>
    <row r="303" spans="1:15" ht="57" hidden="1" x14ac:dyDescent="0.25">
      <c r="A303" s="341" t="s">
        <v>158</v>
      </c>
      <c r="B303" s="483" t="s">
        <v>62</v>
      </c>
      <c r="C303" s="293">
        <f t="shared" ref="C303:K303" si="71">C308+C304</f>
        <v>0</v>
      </c>
      <c r="D303" s="293">
        <f t="shared" si="71"/>
        <v>0</v>
      </c>
      <c r="E303" s="293">
        <f t="shared" si="71"/>
        <v>171842</v>
      </c>
      <c r="F303" s="293">
        <f t="shared" si="71"/>
        <v>400000</v>
      </c>
      <c r="G303" s="370">
        <f t="shared" si="71"/>
        <v>171842</v>
      </c>
      <c r="H303" s="370">
        <f t="shared" si="71"/>
        <v>400000</v>
      </c>
      <c r="I303" s="370">
        <v>0</v>
      </c>
      <c r="J303" s="293">
        <v>0</v>
      </c>
      <c r="K303" s="293">
        <f t="shared" si="71"/>
        <v>0</v>
      </c>
      <c r="L303" s="293">
        <v>0</v>
      </c>
      <c r="M303" s="415"/>
      <c r="N303" s="335"/>
      <c r="O303" s="321"/>
    </row>
    <row r="304" spans="1:15" ht="85.5" hidden="1" x14ac:dyDescent="0.25">
      <c r="A304" s="341" t="s">
        <v>114</v>
      </c>
      <c r="B304" s="483" t="s">
        <v>86</v>
      </c>
      <c r="C304" s="293">
        <f t="shared" ref="C304:K304" si="72">C305</f>
        <v>0</v>
      </c>
      <c r="D304" s="293">
        <f t="shared" si="72"/>
        <v>0</v>
      </c>
      <c r="E304" s="293">
        <f t="shared" si="72"/>
        <v>171842</v>
      </c>
      <c r="F304" s="293">
        <f t="shared" si="72"/>
        <v>400000</v>
      </c>
      <c r="G304" s="370">
        <f>G305</f>
        <v>171842</v>
      </c>
      <c r="H304" s="370">
        <f t="shared" si="72"/>
        <v>400000</v>
      </c>
      <c r="I304" s="370">
        <v>0</v>
      </c>
      <c r="J304" s="293">
        <v>0</v>
      </c>
      <c r="K304" s="293">
        <f t="shared" si="72"/>
        <v>0</v>
      </c>
      <c r="L304" s="293">
        <v>0</v>
      </c>
      <c r="M304" s="415"/>
      <c r="N304" s="335"/>
      <c r="O304" s="321"/>
    </row>
    <row r="305" spans="1:15" ht="45" hidden="1" x14ac:dyDescent="0.25">
      <c r="A305" s="341"/>
      <c r="B305" s="344" t="s">
        <v>107</v>
      </c>
      <c r="C305" s="294">
        <f>C306+C307</f>
        <v>0</v>
      </c>
      <c r="D305" s="294">
        <f t="shared" ref="D305:K305" si="73">D306+D307</f>
        <v>0</v>
      </c>
      <c r="E305" s="294">
        <f t="shared" si="73"/>
        <v>171842</v>
      </c>
      <c r="F305" s="294">
        <f t="shared" si="73"/>
        <v>400000</v>
      </c>
      <c r="G305" s="294">
        <f t="shared" si="73"/>
        <v>171842</v>
      </c>
      <c r="H305" s="294">
        <f t="shared" si="73"/>
        <v>400000</v>
      </c>
      <c r="I305" s="371">
        <v>0</v>
      </c>
      <c r="J305" s="294">
        <v>0</v>
      </c>
      <c r="K305" s="294">
        <f t="shared" si="73"/>
        <v>0</v>
      </c>
      <c r="L305" s="294">
        <v>0</v>
      </c>
      <c r="M305" s="359"/>
      <c r="N305" s="335"/>
      <c r="O305" s="321"/>
    </row>
    <row r="306" spans="1:15" ht="51.75" hidden="1" customHeight="1" x14ac:dyDescent="0.25">
      <c r="A306" s="341"/>
      <c r="B306" s="338" t="s">
        <v>340</v>
      </c>
      <c r="C306" s="332"/>
      <c r="D306" s="332"/>
      <c r="E306" s="332"/>
      <c r="F306" s="332">
        <v>400000</v>
      </c>
      <c r="G306" s="372"/>
      <c r="H306" s="372">
        <v>400000</v>
      </c>
      <c r="I306" s="372"/>
      <c r="J306" s="332"/>
      <c r="K306" s="332"/>
      <c r="L306" s="332"/>
      <c r="M306" s="359" t="s">
        <v>341</v>
      </c>
      <c r="N306" s="359" t="s">
        <v>341</v>
      </c>
      <c r="O306" s="321"/>
    </row>
    <row r="307" spans="1:15" ht="31.5" hidden="1" x14ac:dyDescent="0.25">
      <c r="A307" s="341"/>
      <c r="B307" s="336" t="s">
        <v>342</v>
      </c>
      <c r="C307" s="332"/>
      <c r="D307" s="332"/>
      <c r="E307" s="332">
        <v>171842</v>
      </c>
      <c r="F307" s="332"/>
      <c r="G307" s="372">
        <v>171842</v>
      </c>
      <c r="H307" s="372"/>
      <c r="I307" s="372"/>
      <c r="J307" s="332"/>
      <c r="K307" s="332"/>
      <c r="L307" s="332"/>
      <c r="M307" s="335" t="s">
        <v>343</v>
      </c>
      <c r="N307" s="335" t="s">
        <v>343</v>
      </c>
      <c r="O307" s="321"/>
    </row>
    <row r="308" spans="1:15" ht="71.25" hidden="1" x14ac:dyDescent="0.25">
      <c r="A308" s="341" t="s">
        <v>159</v>
      </c>
      <c r="B308" s="483" t="s">
        <v>63</v>
      </c>
      <c r="C308" s="293">
        <f>C309</f>
        <v>0</v>
      </c>
      <c r="D308" s="293">
        <f t="shared" ref="D308:K308" si="74">D309</f>
        <v>0</v>
      </c>
      <c r="E308" s="293">
        <f t="shared" si="74"/>
        <v>0</v>
      </c>
      <c r="F308" s="293">
        <f t="shared" si="74"/>
        <v>0</v>
      </c>
      <c r="G308" s="370">
        <f t="shared" si="74"/>
        <v>0</v>
      </c>
      <c r="H308" s="370">
        <f t="shared" si="74"/>
        <v>0</v>
      </c>
      <c r="I308" s="370">
        <v>0</v>
      </c>
      <c r="J308" s="293">
        <v>0</v>
      </c>
      <c r="K308" s="293">
        <f t="shared" si="74"/>
        <v>0</v>
      </c>
      <c r="L308" s="293">
        <v>0</v>
      </c>
      <c r="M308" s="415"/>
      <c r="N308" s="335"/>
      <c r="O308" s="321"/>
    </row>
    <row r="309" spans="1:15" ht="45" hidden="1" x14ac:dyDescent="0.25">
      <c r="A309" s="341"/>
      <c r="B309" s="344" t="s">
        <v>107</v>
      </c>
      <c r="C309" s="294">
        <f>C310+C311</f>
        <v>0</v>
      </c>
      <c r="D309" s="294">
        <f t="shared" ref="D309:K309" si="75">D310+D311</f>
        <v>0</v>
      </c>
      <c r="E309" s="294">
        <f t="shared" si="75"/>
        <v>0</v>
      </c>
      <c r="F309" s="294">
        <f t="shared" si="75"/>
        <v>0</v>
      </c>
      <c r="G309" s="371">
        <f t="shared" si="75"/>
        <v>0</v>
      </c>
      <c r="H309" s="371">
        <f t="shared" si="75"/>
        <v>0</v>
      </c>
      <c r="I309" s="371">
        <v>0</v>
      </c>
      <c r="J309" s="294">
        <v>0</v>
      </c>
      <c r="K309" s="294">
        <f t="shared" si="75"/>
        <v>0</v>
      </c>
      <c r="L309" s="294">
        <v>0</v>
      </c>
      <c r="M309" s="359"/>
      <c r="N309" s="358"/>
      <c r="O309" s="321"/>
    </row>
    <row r="310" spans="1:15" ht="15.75" hidden="1" x14ac:dyDescent="0.25">
      <c r="A310" s="341"/>
      <c r="B310" s="336"/>
      <c r="C310" s="332"/>
      <c r="D310" s="332"/>
      <c r="E310" s="332"/>
      <c r="F310" s="332"/>
      <c r="G310" s="372"/>
      <c r="H310" s="372"/>
      <c r="I310" s="372"/>
      <c r="J310" s="332"/>
      <c r="K310" s="332"/>
      <c r="L310" s="332"/>
      <c r="M310" s="465"/>
      <c r="N310" s="465"/>
      <c r="O310" s="321"/>
    </row>
    <row r="311" spans="1:15" ht="15.75" hidden="1" x14ac:dyDescent="0.25">
      <c r="A311" s="341"/>
      <c r="B311" s="336"/>
      <c r="C311" s="279"/>
      <c r="D311" s="279"/>
      <c r="E311" s="279"/>
      <c r="F311" s="279"/>
      <c r="G311" s="363"/>
      <c r="H311" s="363"/>
      <c r="I311" s="363"/>
      <c r="J311" s="279"/>
      <c r="K311" s="279"/>
      <c r="L311" s="279"/>
      <c r="M311" s="466"/>
      <c r="N311" s="335"/>
      <c r="O311" s="321"/>
    </row>
    <row r="312" spans="1:15" ht="71.25" hidden="1" x14ac:dyDescent="0.25">
      <c r="A312" s="341" t="s">
        <v>160</v>
      </c>
      <c r="B312" s="342" t="s">
        <v>53</v>
      </c>
      <c r="C312" s="293">
        <f t="shared" ref="C312:K312" si="76">C313+C322</f>
        <v>0</v>
      </c>
      <c r="D312" s="293">
        <f t="shared" si="76"/>
        <v>0</v>
      </c>
      <c r="E312" s="293">
        <f t="shared" si="76"/>
        <v>12411700</v>
      </c>
      <c r="F312" s="293">
        <f t="shared" si="76"/>
        <v>6511072</v>
      </c>
      <c r="G312" s="370">
        <f t="shared" si="76"/>
        <v>12411700</v>
      </c>
      <c r="H312" s="370">
        <f t="shared" si="76"/>
        <v>6511072</v>
      </c>
      <c r="I312" s="370">
        <v>635000</v>
      </c>
      <c r="J312" s="293">
        <v>1491043</v>
      </c>
      <c r="K312" s="293">
        <f t="shared" si="76"/>
        <v>635000</v>
      </c>
      <c r="L312" s="293">
        <v>1491043</v>
      </c>
      <c r="M312" s="415"/>
      <c r="N312" s="335"/>
      <c r="O312" s="321"/>
    </row>
    <row r="313" spans="1:15" ht="57" hidden="1" x14ac:dyDescent="0.25">
      <c r="A313" s="341" t="s">
        <v>161</v>
      </c>
      <c r="B313" s="479" t="s">
        <v>54</v>
      </c>
      <c r="C313" s="295">
        <f t="shared" ref="C313:K313" si="77">C314</f>
        <v>0</v>
      </c>
      <c r="D313" s="295">
        <f t="shared" si="77"/>
        <v>0</v>
      </c>
      <c r="E313" s="295">
        <f t="shared" si="77"/>
        <v>12411700</v>
      </c>
      <c r="F313" s="295">
        <f t="shared" si="77"/>
        <v>625695</v>
      </c>
      <c r="G313" s="373">
        <f t="shared" si="77"/>
        <v>12411700</v>
      </c>
      <c r="H313" s="373">
        <f t="shared" si="77"/>
        <v>625695</v>
      </c>
      <c r="I313" s="373">
        <v>635000</v>
      </c>
      <c r="J313" s="295">
        <v>635000</v>
      </c>
      <c r="K313" s="295">
        <f t="shared" si="77"/>
        <v>635000</v>
      </c>
      <c r="L313" s="295">
        <v>635000</v>
      </c>
      <c r="M313" s="416"/>
      <c r="N313" s="335"/>
      <c r="O313" s="321"/>
    </row>
    <row r="314" spans="1:15" ht="60" hidden="1" x14ac:dyDescent="0.25">
      <c r="A314" s="494"/>
      <c r="B314" s="344" t="s">
        <v>136</v>
      </c>
      <c r="C314" s="296">
        <f>SUM(C315:C321)</f>
        <v>0</v>
      </c>
      <c r="D314" s="296">
        <f t="shared" ref="D314:K314" si="78">SUM(D315:D321)</f>
        <v>0</v>
      </c>
      <c r="E314" s="296">
        <f>SUM(E315:E321)</f>
        <v>12411700</v>
      </c>
      <c r="F314" s="296">
        <f t="shared" si="78"/>
        <v>625695</v>
      </c>
      <c r="G314" s="374">
        <f>SUM(G315:G321)</f>
        <v>12411700</v>
      </c>
      <c r="H314" s="374">
        <f t="shared" si="78"/>
        <v>625695</v>
      </c>
      <c r="I314" s="374">
        <v>635000</v>
      </c>
      <c r="J314" s="296">
        <v>635000</v>
      </c>
      <c r="K314" s="296">
        <f t="shared" si="78"/>
        <v>635000</v>
      </c>
      <c r="L314" s="296">
        <v>635000</v>
      </c>
      <c r="M314" s="417"/>
      <c r="N314" s="467"/>
      <c r="O314" s="321"/>
    </row>
    <row r="315" spans="1:15" ht="47.25" hidden="1" x14ac:dyDescent="0.25">
      <c r="A315" s="341"/>
      <c r="B315" s="431"/>
      <c r="C315" s="297"/>
      <c r="D315" s="297"/>
      <c r="E315" s="332">
        <v>911700</v>
      </c>
      <c r="F315" s="332"/>
      <c r="G315" s="372">
        <v>911700</v>
      </c>
      <c r="H315" s="372"/>
      <c r="I315" s="372"/>
      <c r="J315" s="332"/>
      <c r="K315" s="332"/>
      <c r="L315" s="332"/>
      <c r="M315" s="353" t="s">
        <v>410</v>
      </c>
      <c r="N315" s="353" t="s">
        <v>410</v>
      </c>
      <c r="O315" s="321"/>
    </row>
    <row r="316" spans="1:15" ht="31.5" hidden="1" x14ac:dyDescent="0.25">
      <c r="A316" s="341"/>
      <c r="B316" s="431"/>
      <c r="C316" s="301"/>
      <c r="D316" s="301"/>
      <c r="E316" s="332">
        <v>10000000</v>
      </c>
      <c r="F316" s="332"/>
      <c r="G316" s="372">
        <v>10000000</v>
      </c>
      <c r="H316" s="372"/>
      <c r="I316" s="372"/>
      <c r="J316" s="332"/>
      <c r="K316" s="332"/>
      <c r="L316" s="332"/>
      <c r="M316" s="353" t="s">
        <v>450</v>
      </c>
      <c r="N316" s="353" t="s">
        <v>450</v>
      </c>
      <c r="O316" s="321"/>
    </row>
    <row r="317" spans="1:15" ht="63" hidden="1" x14ac:dyDescent="0.25">
      <c r="A317" s="341"/>
      <c r="B317" s="431"/>
      <c r="C317" s="297"/>
      <c r="D317" s="298"/>
      <c r="E317" s="332">
        <v>1500000</v>
      </c>
      <c r="F317" s="332"/>
      <c r="G317" s="372">
        <v>1500000</v>
      </c>
      <c r="H317" s="372"/>
      <c r="I317" s="372"/>
      <c r="J317" s="332"/>
      <c r="K317" s="332"/>
      <c r="L317" s="332"/>
      <c r="M317" s="353" t="s">
        <v>451</v>
      </c>
      <c r="N317" s="353" t="s">
        <v>452</v>
      </c>
      <c r="O317" s="321"/>
    </row>
    <row r="318" spans="1:15" ht="31.5" hidden="1" x14ac:dyDescent="0.25">
      <c r="A318" s="341"/>
      <c r="B318" s="431"/>
      <c r="C318" s="301"/>
      <c r="D318" s="301"/>
      <c r="E318" s="332"/>
      <c r="F318" s="332">
        <v>625695</v>
      </c>
      <c r="G318" s="372"/>
      <c r="H318" s="372">
        <v>625695</v>
      </c>
      <c r="I318" s="372"/>
      <c r="J318" s="332"/>
      <c r="K318" s="332"/>
      <c r="L318" s="332"/>
      <c r="M318" s="353" t="s">
        <v>453</v>
      </c>
      <c r="N318" s="353" t="s">
        <v>453</v>
      </c>
      <c r="O318" s="321"/>
    </row>
    <row r="319" spans="1:15" ht="63" hidden="1" x14ac:dyDescent="0.25">
      <c r="A319" s="341"/>
      <c r="B319" s="431"/>
      <c r="C319" s="301"/>
      <c r="D319" s="301"/>
      <c r="E319" s="332"/>
      <c r="F319" s="332"/>
      <c r="G319" s="372"/>
      <c r="H319" s="372"/>
      <c r="I319" s="372">
        <v>635000</v>
      </c>
      <c r="J319" s="332">
        <v>635000</v>
      </c>
      <c r="K319" s="332">
        <v>635000</v>
      </c>
      <c r="L319" s="332">
        <v>635000</v>
      </c>
      <c r="M319" s="353" t="s">
        <v>454</v>
      </c>
      <c r="N319" s="353" t="s">
        <v>454</v>
      </c>
      <c r="O319" s="321"/>
    </row>
    <row r="320" spans="1:15" ht="94.5" hidden="1" x14ac:dyDescent="0.25">
      <c r="A320" s="341"/>
      <c r="B320" s="431"/>
      <c r="C320" s="301"/>
      <c r="D320" s="301"/>
      <c r="E320" s="332"/>
      <c r="F320" s="332"/>
      <c r="G320" s="372"/>
      <c r="H320" s="372"/>
      <c r="I320" s="372"/>
      <c r="J320" s="332"/>
      <c r="K320" s="332"/>
      <c r="L320" s="332"/>
      <c r="M320" s="353" t="s">
        <v>455</v>
      </c>
      <c r="N320" s="353" t="s">
        <v>456</v>
      </c>
      <c r="O320" s="321"/>
    </row>
    <row r="321" spans="1:15" ht="15.75" hidden="1" x14ac:dyDescent="0.25">
      <c r="A321" s="341"/>
      <c r="B321" s="431"/>
      <c r="C321" s="301"/>
      <c r="D321" s="301"/>
      <c r="E321" s="332"/>
      <c r="F321" s="332"/>
      <c r="G321" s="372"/>
      <c r="H321" s="372"/>
      <c r="I321" s="372"/>
      <c r="J321" s="332"/>
      <c r="K321" s="332"/>
      <c r="L321" s="332"/>
      <c r="M321" s="353"/>
      <c r="N321" s="353"/>
      <c r="O321" s="321"/>
    </row>
    <row r="322" spans="1:15" ht="85.5" hidden="1" x14ac:dyDescent="0.25">
      <c r="A322" s="341" t="s">
        <v>162</v>
      </c>
      <c r="B322" s="479" t="s">
        <v>55</v>
      </c>
      <c r="C322" s="293">
        <f>+C325+C323</f>
        <v>0</v>
      </c>
      <c r="D322" s="293">
        <f t="shared" ref="D322:K322" si="79">+D325+D323</f>
        <v>0</v>
      </c>
      <c r="E322" s="293">
        <f t="shared" si="79"/>
        <v>0</v>
      </c>
      <c r="F322" s="293">
        <f t="shared" si="79"/>
        <v>5885377</v>
      </c>
      <c r="G322" s="370">
        <f t="shared" si="79"/>
        <v>0</v>
      </c>
      <c r="H322" s="370">
        <f t="shared" si="79"/>
        <v>5885377</v>
      </c>
      <c r="I322" s="370">
        <v>0</v>
      </c>
      <c r="J322" s="293">
        <v>856043</v>
      </c>
      <c r="K322" s="293">
        <f t="shared" si="79"/>
        <v>0</v>
      </c>
      <c r="L322" s="293">
        <v>856043</v>
      </c>
      <c r="M322" s="415"/>
      <c r="N322" s="358"/>
      <c r="O322" s="321"/>
    </row>
    <row r="323" spans="1:15" ht="60" hidden="1" x14ac:dyDescent="0.25">
      <c r="A323" s="341"/>
      <c r="B323" s="344" t="s">
        <v>136</v>
      </c>
      <c r="C323" s="332">
        <f t="shared" ref="C323:K323" si="80">C324</f>
        <v>0</v>
      </c>
      <c r="D323" s="332">
        <f t="shared" si="80"/>
        <v>0</v>
      </c>
      <c r="E323" s="332">
        <f t="shared" si="80"/>
        <v>0</v>
      </c>
      <c r="F323" s="332">
        <f t="shared" si="80"/>
        <v>0</v>
      </c>
      <c r="G323" s="372">
        <f t="shared" si="80"/>
        <v>0</v>
      </c>
      <c r="H323" s="372">
        <f t="shared" si="80"/>
        <v>0</v>
      </c>
      <c r="I323" s="372">
        <v>0</v>
      </c>
      <c r="J323" s="332">
        <v>0</v>
      </c>
      <c r="K323" s="332">
        <f t="shared" si="80"/>
        <v>0</v>
      </c>
      <c r="L323" s="332">
        <v>0</v>
      </c>
      <c r="M323" s="359"/>
      <c r="N323" s="353"/>
      <c r="O323" s="321"/>
    </row>
    <row r="324" spans="1:15" ht="15.75" hidden="1" x14ac:dyDescent="0.25">
      <c r="A324" s="341"/>
      <c r="B324" s="431"/>
      <c r="C324" s="332"/>
      <c r="D324" s="332"/>
      <c r="E324" s="332"/>
      <c r="F324" s="332"/>
      <c r="G324" s="372"/>
      <c r="H324" s="372"/>
      <c r="I324" s="372"/>
      <c r="J324" s="332"/>
      <c r="K324" s="332"/>
      <c r="L324" s="332"/>
      <c r="M324" s="359"/>
      <c r="N324" s="353"/>
      <c r="O324" s="321"/>
    </row>
    <row r="325" spans="1:15" ht="30" hidden="1" x14ac:dyDescent="0.25">
      <c r="A325" s="341"/>
      <c r="B325" s="344" t="s">
        <v>57</v>
      </c>
      <c r="C325" s="294">
        <f>C326</f>
        <v>0</v>
      </c>
      <c r="D325" s="294">
        <f t="shared" ref="D325:K325" si="81">D326</f>
        <v>0</v>
      </c>
      <c r="E325" s="294">
        <f t="shared" si="81"/>
        <v>0</v>
      </c>
      <c r="F325" s="294">
        <f t="shared" si="81"/>
        <v>5885377</v>
      </c>
      <c r="G325" s="294">
        <f t="shared" si="81"/>
        <v>0</v>
      </c>
      <c r="H325" s="294">
        <f t="shared" si="81"/>
        <v>5885377</v>
      </c>
      <c r="I325" s="294">
        <v>0</v>
      </c>
      <c r="J325" s="294">
        <v>856043</v>
      </c>
      <c r="K325" s="294">
        <f t="shared" si="81"/>
        <v>0</v>
      </c>
      <c r="L325" s="294">
        <v>856043</v>
      </c>
      <c r="M325" s="359"/>
      <c r="N325" s="335"/>
      <c r="O325" s="321"/>
    </row>
    <row r="326" spans="1:15" ht="126" hidden="1" x14ac:dyDescent="0.25">
      <c r="A326" s="341"/>
      <c r="B326" s="340" t="s">
        <v>483</v>
      </c>
      <c r="C326" s="332"/>
      <c r="D326" s="332"/>
      <c r="E326" s="332"/>
      <c r="F326" s="332">
        <v>5885377</v>
      </c>
      <c r="G326" s="372"/>
      <c r="H326" s="372">
        <v>5885377</v>
      </c>
      <c r="I326" s="372"/>
      <c r="J326" s="278">
        <v>856043</v>
      </c>
      <c r="K326" s="332"/>
      <c r="L326" s="278">
        <v>856043</v>
      </c>
      <c r="M326" s="359" t="s">
        <v>484</v>
      </c>
      <c r="N326" s="335" t="s">
        <v>485</v>
      </c>
      <c r="O326" s="321"/>
    </row>
    <row r="327" spans="1:15" ht="85.5" hidden="1" x14ac:dyDescent="0.25">
      <c r="A327" s="341" t="s">
        <v>163</v>
      </c>
      <c r="B327" s="342" t="s">
        <v>224</v>
      </c>
      <c r="C327" s="317">
        <f t="shared" ref="C327:K327" si="82">C328+C332+C339+C344</f>
        <v>0</v>
      </c>
      <c r="D327" s="317">
        <f t="shared" si="82"/>
        <v>0</v>
      </c>
      <c r="E327" s="317">
        <f t="shared" si="82"/>
        <v>941056900</v>
      </c>
      <c r="F327" s="317">
        <f t="shared" si="82"/>
        <v>0</v>
      </c>
      <c r="G327" s="387">
        <f t="shared" si="82"/>
        <v>869930104</v>
      </c>
      <c r="H327" s="387">
        <f t="shared" si="82"/>
        <v>0</v>
      </c>
      <c r="I327" s="387">
        <v>0</v>
      </c>
      <c r="J327" s="317">
        <v>0</v>
      </c>
      <c r="K327" s="317">
        <f t="shared" si="82"/>
        <v>0</v>
      </c>
      <c r="L327" s="317">
        <v>200000</v>
      </c>
      <c r="M327" s="411"/>
      <c r="N327" s="335"/>
      <c r="O327" s="321"/>
    </row>
    <row r="328" spans="1:15" ht="57" hidden="1" x14ac:dyDescent="0.25">
      <c r="A328" s="341" t="s">
        <v>164</v>
      </c>
      <c r="B328" s="342" t="s">
        <v>240</v>
      </c>
      <c r="C328" s="318">
        <f>C329</f>
        <v>0</v>
      </c>
      <c r="D328" s="318">
        <f t="shared" ref="D328:K328" si="83">D329</f>
        <v>0</v>
      </c>
      <c r="E328" s="318">
        <f t="shared" si="83"/>
        <v>0</v>
      </c>
      <c r="F328" s="318">
        <f t="shared" si="83"/>
        <v>0</v>
      </c>
      <c r="G328" s="388">
        <f t="shared" si="83"/>
        <v>0</v>
      </c>
      <c r="H328" s="388">
        <f t="shared" si="83"/>
        <v>0</v>
      </c>
      <c r="I328" s="388">
        <v>0</v>
      </c>
      <c r="J328" s="318">
        <v>0</v>
      </c>
      <c r="K328" s="318">
        <f t="shared" si="83"/>
        <v>0</v>
      </c>
      <c r="L328" s="318">
        <v>0</v>
      </c>
      <c r="M328" s="420"/>
      <c r="N328" s="442"/>
      <c r="O328" s="321"/>
    </row>
    <row r="329" spans="1:15" ht="60" hidden="1" x14ac:dyDescent="0.25">
      <c r="A329" s="341"/>
      <c r="B329" s="344" t="s">
        <v>135</v>
      </c>
      <c r="C329" s="294">
        <f>C330+C331</f>
        <v>0</v>
      </c>
      <c r="D329" s="294">
        <f t="shared" ref="D329:K329" si="84">D330+D331</f>
        <v>0</v>
      </c>
      <c r="E329" s="294">
        <f t="shared" si="84"/>
        <v>0</v>
      </c>
      <c r="F329" s="294">
        <f t="shared" si="84"/>
        <v>0</v>
      </c>
      <c r="G329" s="294">
        <f t="shared" si="84"/>
        <v>0</v>
      </c>
      <c r="H329" s="294">
        <f t="shared" si="84"/>
        <v>0</v>
      </c>
      <c r="I329" s="294">
        <v>0</v>
      </c>
      <c r="J329" s="294">
        <v>0</v>
      </c>
      <c r="K329" s="294">
        <f t="shared" si="84"/>
        <v>0</v>
      </c>
      <c r="L329" s="294">
        <v>0</v>
      </c>
      <c r="M329" s="359"/>
      <c r="N329" s="358"/>
      <c r="O329" s="321"/>
    </row>
    <row r="330" spans="1:15" ht="15.75" hidden="1" x14ac:dyDescent="0.25">
      <c r="A330" s="341"/>
      <c r="B330" s="338"/>
      <c r="C330" s="279"/>
      <c r="D330" s="279"/>
      <c r="E330" s="279"/>
      <c r="F330" s="279"/>
      <c r="G330" s="363"/>
      <c r="H330" s="363"/>
      <c r="I330" s="363"/>
      <c r="J330" s="279"/>
      <c r="K330" s="279"/>
      <c r="L330" s="279"/>
      <c r="M330" s="630"/>
      <c r="N330" s="358"/>
      <c r="O330" s="321"/>
    </row>
    <row r="331" spans="1:15" ht="15.75" hidden="1" x14ac:dyDescent="0.25">
      <c r="A331" s="341"/>
      <c r="B331" s="338"/>
      <c r="C331" s="279"/>
      <c r="D331" s="279"/>
      <c r="E331" s="279"/>
      <c r="F331" s="279"/>
      <c r="G331" s="363"/>
      <c r="H331" s="363"/>
      <c r="I331" s="363"/>
      <c r="J331" s="279"/>
      <c r="K331" s="279"/>
      <c r="L331" s="279"/>
      <c r="M331" s="631"/>
      <c r="N331" s="358"/>
      <c r="O331" s="321"/>
    </row>
    <row r="332" spans="1:15" ht="85.5" hidden="1" x14ac:dyDescent="0.25">
      <c r="A332" s="341" t="s">
        <v>165</v>
      </c>
      <c r="B332" s="483" t="s">
        <v>220</v>
      </c>
      <c r="C332" s="319">
        <f t="shared" ref="C332:K332" si="85">C333</f>
        <v>0</v>
      </c>
      <c r="D332" s="319">
        <f t="shared" si="85"/>
        <v>0</v>
      </c>
      <c r="E332" s="319">
        <f t="shared" si="85"/>
        <v>940975900</v>
      </c>
      <c r="F332" s="319">
        <f t="shared" si="85"/>
        <v>0</v>
      </c>
      <c r="G332" s="389">
        <f>G333</f>
        <v>869849104</v>
      </c>
      <c r="H332" s="389">
        <f t="shared" si="85"/>
        <v>0</v>
      </c>
      <c r="I332" s="389">
        <v>0</v>
      </c>
      <c r="J332" s="319">
        <v>0</v>
      </c>
      <c r="K332" s="319">
        <f t="shared" si="85"/>
        <v>0</v>
      </c>
      <c r="L332" s="319">
        <v>200000</v>
      </c>
      <c r="M332" s="421"/>
      <c r="N332" s="335"/>
      <c r="O332" s="321"/>
    </row>
    <row r="333" spans="1:15" ht="60" hidden="1" x14ac:dyDescent="0.25">
      <c r="A333" s="341"/>
      <c r="B333" s="344" t="s">
        <v>135</v>
      </c>
      <c r="C333" s="294">
        <f>SUM(C334:C338)</f>
        <v>0</v>
      </c>
      <c r="D333" s="294">
        <f t="shared" ref="D333:K333" si="86">SUM(D334:D338)</f>
        <v>0</v>
      </c>
      <c r="E333" s="294">
        <f t="shared" si="86"/>
        <v>940975900</v>
      </c>
      <c r="F333" s="294">
        <f t="shared" si="86"/>
        <v>0</v>
      </c>
      <c r="G333" s="294">
        <f t="shared" si="86"/>
        <v>869849104</v>
      </c>
      <c r="H333" s="294">
        <f t="shared" si="86"/>
        <v>0</v>
      </c>
      <c r="I333" s="294">
        <v>0</v>
      </c>
      <c r="J333" s="294">
        <v>0</v>
      </c>
      <c r="K333" s="294">
        <f t="shared" si="86"/>
        <v>0</v>
      </c>
      <c r="L333" s="294">
        <v>200000</v>
      </c>
      <c r="M333" s="359"/>
      <c r="N333" s="335"/>
      <c r="O333" s="321"/>
    </row>
    <row r="334" spans="1:15" ht="295.5" hidden="1" customHeight="1" x14ac:dyDescent="0.25">
      <c r="A334" s="341"/>
      <c r="B334" s="336" t="s">
        <v>291</v>
      </c>
      <c r="C334" s="332"/>
      <c r="D334" s="332"/>
      <c r="E334" s="311">
        <v>446487950</v>
      </c>
      <c r="F334" s="311"/>
      <c r="G334" s="384">
        <v>423361154</v>
      </c>
      <c r="H334" s="384"/>
      <c r="I334" s="384"/>
      <c r="J334" s="311"/>
      <c r="K334" s="311"/>
      <c r="L334" s="311"/>
      <c r="M334" s="418" t="s">
        <v>292</v>
      </c>
      <c r="N334" s="468" t="s">
        <v>765</v>
      </c>
      <c r="O334" s="321"/>
    </row>
    <row r="335" spans="1:15" ht="197.25" hidden="1" customHeight="1" x14ac:dyDescent="0.25">
      <c r="A335" s="341"/>
      <c r="B335" s="336" t="s">
        <v>293</v>
      </c>
      <c r="C335" s="332"/>
      <c r="D335" s="332"/>
      <c r="E335" s="311">
        <v>24000000</v>
      </c>
      <c r="F335" s="311"/>
      <c r="G335" s="384"/>
      <c r="H335" s="384"/>
      <c r="I335" s="384"/>
      <c r="J335" s="311"/>
      <c r="K335" s="311"/>
      <c r="L335" s="311"/>
      <c r="M335" s="469" t="s">
        <v>294</v>
      </c>
      <c r="N335" s="335" t="s">
        <v>295</v>
      </c>
      <c r="O335" s="321"/>
    </row>
    <row r="336" spans="1:15" ht="299.25" hidden="1" x14ac:dyDescent="0.25">
      <c r="A336" s="341"/>
      <c r="B336" s="339" t="s">
        <v>291</v>
      </c>
      <c r="C336" s="332"/>
      <c r="D336" s="332"/>
      <c r="E336" s="311">
        <v>446487950</v>
      </c>
      <c r="F336" s="311"/>
      <c r="G336" s="384">
        <v>446487950</v>
      </c>
      <c r="H336" s="384"/>
      <c r="I336" s="384"/>
      <c r="J336" s="274">
        <v>0</v>
      </c>
      <c r="K336" s="311"/>
      <c r="L336" s="311">
        <v>200000</v>
      </c>
      <c r="M336" s="418" t="s">
        <v>292</v>
      </c>
      <c r="N336" s="335" t="s">
        <v>509</v>
      </c>
      <c r="O336" s="321"/>
    </row>
    <row r="337" spans="1:15" ht="220.5" hidden="1" x14ac:dyDescent="0.25">
      <c r="A337" s="341"/>
      <c r="B337" s="339" t="s">
        <v>293</v>
      </c>
      <c r="C337" s="332"/>
      <c r="D337" s="332"/>
      <c r="E337" s="524">
        <v>24000000</v>
      </c>
      <c r="F337" s="311"/>
      <c r="G337" s="422"/>
      <c r="H337" s="384"/>
      <c r="I337" s="384"/>
      <c r="J337" s="311"/>
      <c r="K337" s="311"/>
      <c r="L337" s="311"/>
      <c r="M337" s="418" t="s">
        <v>294</v>
      </c>
      <c r="N337" s="335" t="s">
        <v>295</v>
      </c>
      <c r="O337" s="321"/>
    </row>
    <row r="338" spans="1:15" ht="15.75" hidden="1" x14ac:dyDescent="0.25">
      <c r="A338" s="341"/>
      <c r="B338" s="339"/>
      <c r="C338" s="332"/>
      <c r="D338" s="332"/>
      <c r="E338" s="337"/>
      <c r="F338" s="311"/>
      <c r="G338" s="422"/>
      <c r="H338" s="384"/>
      <c r="I338" s="384"/>
      <c r="J338" s="311"/>
      <c r="K338" s="311"/>
      <c r="L338" s="311"/>
      <c r="M338" s="418"/>
      <c r="N338" s="335"/>
      <c r="O338" s="321"/>
    </row>
    <row r="339" spans="1:15" ht="99.75" hidden="1" x14ac:dyDescent="0.25">
      <c r="A339" s="341" t="s">
        <v>166</v>
      </c>
      <c r="B339" s="342" t="s">
        <v>225</v>
      </c>
      <c r="C339" s="317">
        <f>C340+C342</f>
        <v>0</v>
      </c>
      <c r="D339" s="317">
        <f t="shared" ref="D339:K339" si="87">D340+D342</f>
        <v>0</v>
      </c>
      <c r="E339" s="317">
        <f t="shared" si="87"/>
        <v>0</v>
      </c>
      <c r="F339" s="317">
        <f t="shared" si="87"/>
        <v>0</v>
      </c>
      <c r="G339" s="387">
        <f t="shared" si="87"/>
        <v>0</v>
      </c>
      <c r="H339" s="387">
        <f t="shared" si="87"/>
        <v>0</v>
      </c>
      <c r="I339" s="387">
        <v>0</v>
      </c>
      <c r="J339" s="317">
        <v>0</v>
      </c>
      <c r="K339" s="317">
        <f t="shared" si="87"/>
        <v>0</v>
      </c>
      <c r="L339" s="317">
        <v>0</v>
      </c>
      <c r="M339" s="411"/>
      <c r="N339" s="358"/>
      <c r="O339" s="321"/>
    </row>
    <row r="340" spans="1:15" ht="45" hidden="1" x14ac:dyDescent="0.25">
      <c r="A340" s="341"/>
      <c r="B340" s="344" t="s">
        <v>132</v>
      </c>
      <c r="C340" s="315">
        <f>C341</f>
        <v>0</v>
      </c>
      <c r="D340" s="315">
        <f t="shared" ref="D340:K340" si="88">D341</f>
        <v>0</v>
      </c>
      <c r="E340" s="315">
        <f t="shared" si="88"/>
        <v>0</v>
      </c>
      <c r="F340" s="315">
        <f t="shared" si="88"/>
        <v>0</v>
      </c>
      <c r="G340" s="367">
        <f t="shared" si="88"/>
        <v>0</v>
      </c>
      <c r="H340" s="367">
        <f t="shared" si="88"/>
        <v>0</v>
      </c>
      <c r="I340" s="367">
        <v>0</v>
      </c>
      <c r="J340" s="315">
        <v>0</v>
      </c>
      <c r="K340" s="315">
        <f t="shared" si="88"/>
        <v>0</v>
      </c>
      <c r="L340" s="315">
        <v>0</v>
      </c>
      <c r="M340" s="409"/>
      <c r="N340" s="358"/>
      <c r="O340" s="321"/>
    </row>
    <row r="341" spans="1:15" ht="15.75" hidden="1" x14ac:dyDescent="0.25">
      <c r="A341" s="341"/>
      <c r="B341" s="336"/>
      <c r="C341" s="294"/>
      <c r="D341" s="294"/>
      <c r="E341" s="332"/>
      <c r="F341" s="332"/>
      <c r="G341" s="384"/>
      <c r="H341" s="372"/>
      <c r="I341" s="372"/>
      <c r="J341" s="332"/>
      <c r="K341" s="332"/>
      <c r="L341" s="332"/>
      <c r="M341" s="415"/>
      <c r="N341" s="465"/>
      <c r="O341" s="321"/>
    </row>
    <row r="342" spans="1:15" ht="60" hidden="1" x14ac:dyDescent="0.25">
      <c r="A342" s="341"/>
      <c r="B342" s="344" t="s">
        <v>135</v>
      </c>
      <c r="C342" s="294">
        <f>C343</f>
        <v>0</v>
      </c>
      <c r="D342" s="294">
        <f t="shared" ref="D342:K342" si="89">D343</f>
        <v>0</v>
      </c>
      <c r="E342" s="294">
        <f t="shared" si="89"/>
        <v>0</v>
      </c>
      <c r="F342" s="294">
        <f t="shared" si="89"/>
        <v>0</v>
      </c>
      <c r="G342" s="371">
        <f t="shared" si="89"/>
        <v>0</v>
      </c>
      <c r="H342" s="371">
        <f t="shared" si="89"/>
        <v>0</v>
      </c>
      <c r="I342" s="371">
        <v>0</v>
      </c>
      <c r="J342" s="294">
        <v>0</v>
      </c>
      <c r="K342" s="294">
        <f t="shared" si="89"/>
        <v>0</v>
      </c>
      <c r="L342" s="294">
        <v>0</v>
      </c>
      <c r="M342" s="359"/>
      <c r="N342" s="335"/>
      <c r="O342" s="321"/>
    </row>
    <row r="343" spans="1:15" ht="15.75" hidden="1" x14ac:dyDescent="0.25">
      <c r="A343" s="341"/>
      <c r="B343" s="336"/>
      <c r="C343" s="279"/>
      <c r="D343" s="279"/>
      <c r="E343" s="279"/>
      <c r="F343" s="279"/>
      <c r="G343" s="363"/>
      <c r="H343" s="363"/>
      <c r="I343" s="363"/>
      <c r="J343" s="279"/>
      <c r="K343" s="279"/>
      <c r="L343" s="279"/>
      <c r="M343" s="359"/>
      <c r="N343" s="442"/>
      <c r="O343" s="321"/>
    </row>
    <row r="344" spans="1:15" ht="71.25" hidden="1" x14ac:dyDescent="0.25">
      <c r="A344" s="341" t="s">
        <v>259</v>
      </c>
      <c r="B344" s="438" t="s">
        <v>257</v>
      </c>
      <c r="C344" s="293">
        <f t="shared" ref="C344:D344" si="90">C345</f>
        <v>0</v>
      </c>
      <c r="D344" s="293">
        <f t="shared" si="90"/>
        <v>0</v>
      </c>
      <c r="E344" s="293">
        <f>E345</f>
        <v>81000</v>
      </c>
      <c r="F344" s="293">
        <f t="shared" ref="F344:K344" si="91">F345</f>
        <v>0</v>
      </c>
      <c r="G344" s="370">
        <f t="shared" si="91"/>
        <v>81000</v>
      </c>
      <c r="H344" s="370">
        <f t="shared" si="91"/>
        <v>0</v>
      </c>
      <c r="I344" s="370">
        <v>0</v>
      </c>
      <c r="J344" s="293">
        <v>0</v>
      </c>
      <c r="K344" s="293">
        <f t="shared" si="91"/>
        <v>0</v>
      </c>
      <c r="L344" s="293">
        <v>0</v>
      </c>
      <c r="M344" s="359"/>
      <c r="N344" s="358"/>
      <c r="O344" s="321"/>
    </row>
    <row r="345" spans="1:15" ht="45" hidden="1" x14ac:dyDescent="0.25">
      <c r="A345" s="341"/>
      <c r="B345" s="399" t="s">
        <v>258</v>
      </c>
      <c r="C345" s="294">
        <f t="shared" ref="C345:K345" si="92">SUM(C346:C347)</f>
        <v>0</v>
      </c>
      <c r="D345" s="294">
        <f t="shared" si="92"/>
        <v>0</v>
      </c>
      <c r="E345" s="294">
        <f t="shared" si="92"/>
        <v>81000</v>
      </c>
      <c r="F345" s="294">
        <f t="shared" si="92"/>
        <v>0</v>
      </c>
      <c r="G345" s="371">
        <f t="shared" si="92"/>
        <v>81000</v>
      </c>
      <c r="H345" s="371">
        <f t="shared" si="92"/>
        <v>0</v>
      </c>
      <c r="I345" s="371">
        <v>0</v>
      </c>
      <c r="J345" s="294">
        <v>0</v>
      </c>
      <c r="K345" s="294">
        <f t="shared" si="92"/>
        <v>0</v>
      </c>
      <c r="L345" s="294">
        <v>0</v>
      </c>
      <c r="M345" s="359"/>
      <c r="N345" s="358"/>
      <c r="O345" s="321"/>
    </row>
    <row r="346" spans="1:15" ht="47.25" hidden="1" x14ac:dyDescent="0.25">
      <c r="A346" s="341"/>
      <c r="B346" s="399"/>
      <c r="C346" s="332"/>
      <c r="D346" s="332"/>
      <c r="E346" s="332">
        <v>81000</v>
      </c>
      <c r="F346" s="332"/>
      <c r="G346" s="366">
        <v>81000</v>
      </c>
      <c r="H346" s="372"/>
      <c r="I346" s="372"/>
      <c r="J346" s="332"/>
      <c r="K346" s="332"/>
      <c r="L346" s="332"/>
      <c r="M346" s="359" t="s">
        <v>663</v>
      </c>
      <c r="N346" s="359" t="s">
        <v>644</v>
      </c>
      <c r="O346" s="321"/>
    </row>
    <row r="347" spans="1:15" ht="15.75" hidden="1" x14ac:dyDescent="0.25">
      <c r="A347" s="341"/>
      <c r="B347" s="338"/>
      <c r="C347" s="332"/>
      <c r="D347" s="332"/>
      <c r="E347" s="332"/>
      <c r="F347" s="332"/>
      <c r="G347" s="366"/>
      <c r="H347" s="372"/>
      <c r="I347" s="372"/>
      <c r="J347" s="332"/>
      <c r="K347" s="332"/>
      <c r="L347" s="332"/>
      <c r="M347" s="359"/>
      <c r="N347" s="359"/>
      <c r="O347" s="321"/>
    </row>
    <row r="348" spans="1:15" ht="85.5" hidden="1" x14ac:dyDescent="0.25">
      <c r="A348" s="341" t="s">
        <v>167</v>
      </c>
      <c r="B348" s="438" t="s">
        <v>14</v>
      </c>
      <c r="C348" s="314">
        <f t="shared" ref="C348:K348" si="93">C349+C356+C365</f>
        <v>6049800</v>
      </c>
      <c r="D348" s="314">
        <f t="shared" si="93"/>
        <v>0</v>
      </c>
      <c r="E348" s="314">
        <f t="shared" si="93"/>
        <v>444430</v>
      </c>
      <c r="F348" s="314">
        <f t="shared" si="93"/>
        <v>0</v>
      </c>
      <c r="G348" s="385">
        <f t="shared" si="93"/>
        <v>444430</v>
      </c>
      <c r="H348" s="385">
        <f t="shared" si="93"/>
        <v>0</v>
      </c>
      <c r="I348" s="385">
        <v>1124000</v>
      </c>
      <c r="J348" s="314">
        <v>1124000</v>
      </c>
      <c r="K348" s="314">
        <f t="shared" si="93"/>
        <v>1124000</v>
      </c>
      <c r="L348" s="314">
        <v>1124000</v>
      </c>
      <c r="M348" s="408"/>
      <c r="N348" s="442"/>
      <c r="O348" s="321"/>
    </row>
    <row r="349" spans="1:15" ht="85.5" hidden="1" x14ac:dyDescent="0.25">
      <c r="A349" s="341" t="s">
        <v>168</v>
      </c>
      <c r="B349" s="438" t="s">
        <v>15</v>
      </c>
      <c r="C349" s="314">
        <f t="shared" ref="C349:K349" si="94">C350+C352</f>
        <v>0</v>
      </c>
      <c r="D349" s="314">
        <f t="shared" si="94"/>
        <v>0</v>
      </c>
      <c r="E349" s="314">
        <f t="shared" si="94"/>
        <v>0</v>
      </c>
      <c r="F349" s="314">
        <f t="shared" si="94"/>
        <v>0</v>
      </c>
      <c r="G349" s="385">
        <f t="shared" si="94"/>
        <v>0</v>
      </c>
      <c r="H349" s="385">
        <f t="shared" si="94"/>
        <v>0</v>
      </c>
      <c r="I349" s="385">
        <v>0</v>
      </c>
      <c r="J349" s="314">
        <v>0</v>
      </c>
      <c r="K349" s="314">
        <f t="shared" si="94"/>
        <v>0</v>
      </c>
      <c r="L349" s="314">
        <v>0</v>
      </c>
      <c r="M349" s="408"/>
      <c r="N349" s="442"/>
      <c r="O349" s="321"/>
    </row>
    <row r="350" spans="1:15" ht="45" hidden="1" x14ac:dyDescent="0.25">
      <c r="A350" s="341"/>
      <c r="B350" s="486" t="s">
        <v>124</v>
      </c>
      <c r="C350" s="331">
        <f t="shared" ref="C350:K350" si="95">C351</f>
        <v>0</v>
      </c>
      <c r="D350" s="331">
        <f t="shared" si="95"/>
        <v>0</v>
      </c>
      <c r="E350" s="331">
        <f t="shared" si="95"/>
        <v>0</v>
      </c>
      <c r="F350" s="331">
        <f t="shared" si="95"/>
        <v>0</v>
      </c>
      <c r="G350" s="386">
        <f t="shared" si="95"/>
        <v>0</v>
      </c>
      <c r="H350" s="386">
        <f t="shared" si="95"/>
        <v>0</v>
      </c>
      <c r="I350" s="386">
        <v>0</v>
      </c>
      <c r="J350" s="331">
        <v>0</v>
      </c>
      <c r="K350" s="331">
        <f t="shared" si="95"/>
        <v>0</v>
      </c>
      <c r="L350" s="331">
        <v>0</v>
      </c>
      <c r="M350" s="410"/>
      <c r="N350" s="442"/>
      <c r="O350" s="321"/>
    </row>
    <row r="351" spans="1:15" ht="15.75" hidden="1" x14ac:dyDescent="0.25">
      <c r="A351" s="341"/>
      <c r="B351" s="349"/>
      <c r="C351" s="315"/>
      <c r="D351" s="315"/>
      <c r="E351" s="332"/>
      <c r="F351" s="332"/>
      <c r="G351" s="372"/>
      <c r="H351" s="372"/>
      <c r="I351" s="367"/>
      <c r="J351" s="315"/>
      <c r="K351" s="315"/>
      <c r="L351" s="315"/>
      <c r="M351" s="409"/>
      <c r="N351" s="409"/>
      <c r="O351" s="321"/>
    </row>
    <row r="352" spans="1:15" ht="45" hidden="1" x14ac:dyDescent="0.25">
      <c r="A352" s="341"/>
      <c r="B352" s="486" t="s">
        <v>124</v>
      </c>
      <c r="C352" s="315">
        <f t="shared" ref="C352:K352" si="96">C353+C354+C355</f>
        <v>0</v>
      </c>
      <c r="D352" s="315">
        <f t="shared" si="96"/>
        <v>0</v>
      </c>
      <c r="E352" s="315">
        <f t="shared" si="96"/>
        <v>0</v>
      </c>
      <c r="F352" s="315">
        <f t="shared" si="96"/>
        <v>0</v>
      </c>
      <c r="G352" s="367">
        <f t="shared" si="96"/>
        <v>0</v>
      </c>
      <c r="H352" s="367">
        <f t="shared" si="96"/>
        <v>0</v>
      </c>
      <c r="I352" s="367">
        <v>0</v>
      </c>
      <c r="J352" s="315">
        <v>0</v>
      </c>
      <c r="K352" s="315">
        <f t="shared" si="96"/>
        <v>0</v>
      </c>
      <c r="L352" s="315">
        <v>0</v>
      </c>
      <c r="M352" s="409"/>
      <c r="N352" s="442"/>
      <c r="O352" s="321"/>
    </row>
    <row r="353" spans="1:15" ht="15.75" hidden="1" x14ac:dyDescent="0.25">
      <c r="A353" s="341"/>
      <c r="B353" s="349"/>
      <c r="C353" s="315"/>
      <c r="D353" s="315"/>
      <c r="E353" s="332"/>
      <c r="F353" s="332"/>
      <c r="G353" s="372"/>
      <c r="H353" s="372"/>
      <c r="I353" s="367"/>
      <c r="J353" s="315"/>
      <c r="K353" s="315"/>
      <c r="L353" s="315"/>
      <c r="M353" s="409"/>
      <c r="N353" s="335"/>
      <c r="O353" s="321"/>
    </row>
    <row r="354" spans="1:15" ht="15.75" hidden="1" x14ac:dyDescent="0.25">
      <c r="A354" s="341"/>
      <c r="B354" s="349"/>
      <c r="C354" s="320"/>
      <c r="D354" s="320"/>
      <c r="E354" s="332"/>
      <c r="F354" s="332"/>
      <c r="G354" s="372"/>
      <c r="H354" s="372"/>
      <c r="I354" s="372"/>
      <c r="J354" s="332"/>
      <c r="K354" s="332"/>
      <c r="L354" s="332"/>
      <c r="M354" s="359"/>
      <c r="N354" s="442"/>
      <c r="O354" s="321"/>
    </row>
    <row r="355" spans="1:15" ht="15.75" hidden="1" x14ac:dyDescent="0.25">
      <c r="A355" s="341"/>
      <c r="B355" s="336"/>
      <c r="C355" s="332"/>
      <c r="D355" s="332"/>
      <c r="E355" s="332"/>
      <c r="F355" s="332"/>
      <c r="G355" s="372"/>
      <c r="H355" s="372"/>
      <c r="I355" s="372"/>
      <c r="J355" s="332"/>
      <c r="K355" s="332"/>
      <c r="L355" s="332"/>
      <c r="M355" s="359"/>
      <c r="N355" s="442"/>
      <c r="O355" s="321"/>
    </row>
    <row r="356" spans="1:15" ht="85.5" hidden="1" x14ac:dyDescent="0.25">
      <c r="A356" s="341" t="s">
        <v>217</v>
      </c>
      <c r="B356" s="438" t="s">
        <v>115</v>
      </c>
      <c r="C356" s="314">
        <f>C357</f>
        <v>6049800</v>
      </c>
      <c r="D356" s="314">
        <f t="shared" ref="D356:K356" si="97">D357</f>
        <v>0</v>
      </c>
      <c r="E356" s="314">
        <f t="shared" si="97"/>
        <v>73198</v>
      </c>
      <c r="F356" s="314">
        <f t="shared" si="97"/>
        <v>0</v>
      </c>
      <c r="G356" s="385">
        <f t="shared" si="97"/>
        <v>73198</v>
      </c>
      <c r="H356" s="385">
        <f t="shared" si="97"/>
        <v>0</v>
      </c>
      <c r="I356" s="385">
        <v>1124000</v>
      </c>
      <c r="J356" s="314">
        <v>1124000</v>
      </c>
      <c r="K356" s="314">
        <f t="shared" si="97"/>
        <v>1124000</v>
      </c>
      <c r="L356" s="314">
        <v>1124000</v>
      </c>
      <c r="M356" s="408"/>
      <c r="N356" s="444"/>
      <c r="O356" s="321"/>
    </row>
    <row r="357" spans="1:15" ht="45" hidden="1" x14ac:dyDescent="0.25">
      <c r="A357" s="341"/>
      <c r="B357" s="486" t="s">
        <v>124</v>
      </c>
      <c r="C357" s="315">
        <f>SUM(C358:C362)</f>
        <v>6049800</v>
      </c>
      <c r="D357" s="315">
        <f t="shared" ref="D357:K357" si="98">SUM(D358:D362)</f>
        <v>0</v>
      </c>
      <c r="E357" s="315">
        <f t="shared" si="98"/>
        <v>73198</v>
      </c>
      <c r="F357" s="315">
        <f t="shared" si="98"/>
        <v>0</v>
      </c>
      <c r="G357" s="315">
        <f t="shared" si="98"/>
        <v>73198</v>
      </c>
      <c r="H357" s="315">
        <f t="shared" si="98"/>
        <v>0</v>
      </c>
      <c r="I357" s="315">
        <v>1124000</v>
      </c>
      <c r="J357" s="315">
        <v>1124000</v>
      </c>
      <c r="K357" s="315">
        <f t="shared" si="98"/>
        <v>1124000</v>
      </c>
      <c r="L357" s="315">
        <v>1124000</v>
      </c>
      <c r="M357" s="409"/>
      <c r="N357" s="444"/>
      <c r="O357" s="321"/>
    </row>
    <row r="358" spans="1:15" ht="78.75" hidden="1" x14ac:dyDescent="0.25">
      <c r="A358" s="341"/>
      <c r="B358" s="336" t="s">
        <v>316</v>
      </c>
      <c r="C358" s="315"/>
      <c r="D358" s="315"/>
      <c r="E358" s="315"/>
      <c r="F358" s="315"/>
      <c r="G358" s="366"/>
      <c r="H358" s="315"/>
      <c r="I358" s="366"/>
      <c r="J358" s="316">
        <v>1124000</v>
      </c>
      <c r="K358" s="316"/>
      <c r="L358" s="316">
        <v>1124000</v>
      </c>
      <c r="M358" s="335" t="s">
        <v>317</v>
      </c>
      <c r="N358" s="335" t="s">
        <v>320</v>
      </c>
      <c r="O358" s="321"/>
    </row>
    <row r="359" spans="1:15" ht="78.75" hidden="1" x14ac:dyDescent="0.25">
      <c r="A359" s="492"/>
      <c r="B359" s="336" t="s">
        <v>318</v>
      </c>
      <c r="C359" s="316"/>
      <c r="D359" s="316"/>
      <c r="E359" s="316"/>
      <c r="F359" s="316"/>
      <c r="G359" s="366"/>
      <c r="H359" s="316"/>
      <c r="I359" s="366">
        <v>1124000</v>
      </c>
      <c r="J359" s="316"/>
      <c r="K359" s="316">
        <v>1124000</v>
      </c>
      <c r="L359" s="316"/>
      <c r="M359" s="335" t="s">
        <v>319</v>
      </c>
      <c r="N359" s="335" t="s">
        <v>320</v>
      </c>
      <c r="O359" s="321"/>
    </row>
    <row r="360" spans="1:15" ht="75" hidden="1" x14ac:dyDescent="0.25">
      <c r="A360" s="341"/>
      <c r="B360" s="398" t="s">
        <v>318</v>
      </c>
      <c r="C360" s="366"/>
      <c r="D360" s="366"/>
      <c r="E360" s="366">
        <v>73198</v>
      </c>
      <c r="F360" s="366"/>
      <c r="G360" s="366">
        <v>73198</v>
      </c>
      <c r="H360" s="366"/>
      <c r="I360" s="366"/>
      <c r="J360" s="366"/>
      <c r="K360" s="366"/>
      <c r="L360" s="366"/>
      <c r="M360" s="362" t="s">
        <v>321</v>
      </c>
      <c r="N360" s="335" t="s">
        <v>320</v>
      </c>
      <c r="O360" s="321"/>
    </row>
    <row r="361" spans="1:15" ht="75" hidden="1" x14ac:dyDescent="0.25">
      <c r="A361" s="341"/>
      <c r="B361" s="398" t="s">
        <v>318</v>
      </c>
      <c r="C361" s="366">
        <v>6049800</v>
      </c>
      <c r="D361" s="366"/>
      <c r="E361" s="366"/>
      <c r="F361" s="366"/>
      <c r="G361" s="366"/>
      <c r="H361" s="366"/>
      <c r="I361" s="366"/>
      <c r="J361" s="366"/>
      <c r="K361" s="366"/>
      <c r="L361" s="366"/>
      <c r="M361" s="514" t="s">
        <v>322</v>
      </c>
      <c r="N361" s="335" t="s">
        <v>320</v>
      </c>
      <c r="O361" s="321"/>
    </row>
    <row r="362" spans="1:15" ht="57" hidden="1" customHeight="1" x14ac:dyDescent="0.25">
      <c r="A362" s="341"/>
      <c r="B362" s="398" t="s">
        <v>323</v>
      </c>
      <c r="C362" s="366"/>
      <c r="D362" s="366"/>
      <c r="E362" s="366"/>
      <c r="F362" s="366"/>
      <c r="G362" s="366"/>
      <c r="H362" s="366"/>
      <c r="I362" s="366"/>
      <c r="J362" s="366"/>
      <c r="K362" s="366"/>
      <c r="L362" s="366"/>
      <c r="M362" s="514" t="s">
        <v>324</v>
      </c>
      <c r="N362" s="335" t="s">
        <v>320</v>
      </c>
      <c r="O362" s="321"/>
    </row>
    <row r="363" spans="1:15" ht="15.75" hidden="1" x14ac:dyDescent="0.25">
      <c r="A363" s="341"/>
      <c r="B363" s="398"/>
      <c r="C363" s="366"/>
      <c r="D363" s="366"/>
      <c r="E363" s="366"/>
      <c r="F363" s="366"/>
      <c r="G363" s="366"/>
      <c r="H363" s="366"/>
      <c r="I363" s="366"/>
      <c r="J363" s="366"/>
      <c r="K363" s="366"/>
      <c r="L363" s="366"/>
      <c r="M363" s="362"/>
      <c r="N363" s="335"/>
      <c r="O363" s="321"/>
    </row>
    <row r="364" spans="1:15" ht="15.75" hidden="1" x14ac:dyDescent="0.25">
      <c r="A364" s="341"/>
      <c r="B364" s="398"/>
      <c r="C364" s="366"/>
      <c r="D364" s="366"/>
      <c r="E364" s="366"/>
      <c r="F364" s="366"/>
      <c r="G364" s="366"/>
      <c r="H364" s="366"/>
      <c r="I364" s="366"/>
      <c r="J364" s="366"/>
      <c r="K364" s="366"/>
      <c r="L364" s="366"/>
      <c r="M364" s="362"/>
      <c r="N364" s="335"/>
      <c r="O364" s="321"/>
    </row>
    <row r="365" spans="1:15" ht="71.25" hidden="1" x14ac:dyDescent="0.25">
      <c r="A365" s="341" t="s">
        <v>169</v>
      </c>
      <c r="B365" s="342" t="s">
        <v>16</v>
      </c>
      <c r="C365" s="317">
        <f t="shared" ref="C365:K365" si="99">C366</f>
        <v>0</v>
      </c>
      <c r="D365" s="317">
        <f t="shared" si="99"/>
        <v>0</v>
      </c>
      <c r="E365" s="317">
        <f>E366</f>
        <v>371232</v>
      </c>
      <c r="F365" s="317">
        <f t="shared" si="99"/>
        <v>0</v>
      </c>
      <c r="G365" s="387">
        <f t="shared" si="99"/>
        <v>371232</v>
      </c>
      <c r="H365" s="387">
        <f t="shared" si="99"/>
        <v>0</v>
      </c>
      <c r="I365" s="387">
        <v>0</v>
      </c>
      <c r="J365" s="317">
        <v>0</v>
      </c>
      <c r="K365" s="317">
        <f t="shared" si="99"/>
        <v>0</v>
      </c>
      <c r="L365" s="317">
        <v>0</v>
      </c>
      <c r="M365" s="411"/>
      <c r="N365" s="442"/>
      <c r="O365" s="321"/>
    </row>
    <row r="366" spans="1:15" ht="45" hidden="1" x14ac:dyDescent="0.25">
      <c r="A366" s="341"/>
      <c r="B366" s="486" t="s">
        <v>124</v>
      </c>
      <c r="C366" s="315">
        <f>SUM(C367:C369)</f>
        <v>0</v>
      </c>
      <c r="D366" s="315">
        <f t="shared" ref="D366:K366" si="100">SUM(D367:D369)</f>
        <v>0</v>
      </c>
      <c r="E366" s="315">
        <f>SUM(E367:E369)</f>
        <v>371232</v>
      </c>
      <c r="F366" s="315">
        <f t="shared" si="100"/>
        <v>0</v>
      </c>
      <c r="G366" s="315">
        <f t="shared" si="100"/>
        <v>371232</v>
      </c>
      <c r="H366" s="315">
        <f t="shared" si="100"/>
        <v>0</v>
      </c>
      <c r="I366" s="367">
        <v>0</v>
      </c>
      <c r="J366" s="315">
        <v>0</v>
      </c>
      <c r="K366" s="315">
        <f t="shared" si="100"/>
        <v>0</v>
      </c>
      <c r="L366" s="315">
        <v>0</v>
      </c>
      <c r="M366" s="409"/>
      <c r="N366" s="442"/>
      <c r="O366" s="321"/>
    </row>
    <row r="367" spans="1:15" ht="78.75" hidden="1" x14ac:dyDescent="0.25">
      <c r="A367" s="341"/>
      <c r="B367" s="336" t="s">
        <v>325</v>
      </c>
      <c r="C367" s="316"/>
      <c r="D367" s="316"/>
      <c r="E367" s="332">
        <v>5830</v>
      </c>
      <c r="F367" s="332"/>
      <c r="G367" s="372">
        <v>5830</v>
      </c>
      <c r="H367" s="332"/>
      <c r="I367" s="372"/>
      <c r="J367" s="332"/>
      <c r="K367" s="332"/>
      <c r="L367" s="332"/>
      <c r="M367" s="335" t="s">
        <v>326</v>
      </c>
      <c r="N367" s="335" t="s">
        <v>320</v>
      </c>
      <c r="O367" s="321"/>
    </row>
    <row r="368" spans="1:15" ht="135" hidden="1" x14ac:dyDescent="0.25">
      <c r="A368" s="341"/>
      <c r="B368" s="336" t="s">
        <v>327</v>
      </c>
      <c r="C368" s="316"/>
      <c r="D368" s="316"/>
      <c r="E368" s="332">
        <v>152900</v>
      </c>
      <c r="F368" s="332"/>
      <c r="G368" s="372">
        <v>152900</v>
      </c>
      <c r="H368" s="332"/>
      <c r="I368" s="372"/>
      <c r="J368" s="332"/>
      <c r="K368" s="332"/>
      <c r="L368" s="332"/>
      <c r="M368" s="335" t="s">
        <v>321</v>
      </c>
      <c r="N368" s="335" t="s">
        <v>320</v>
      </c>
      <c r="O368" s="321"/>
    </row>
    <row r="369" spans="1:15" ht="75" hidden="1" x14ac:dyDescent="0.25">
      <c r="A369" s="341"/>
      <c r="B369" s="336" t="s">
        <v>318</v>
      </c>
      <c r="C369" s="316"/>
      <c r="D369" s="316"/>
      <c r="E369" s="332">
        <v>212502</v>
      </c>
      <c r="F369" s="332"/>
      <c r="G369" s="372">
        <v>212502</v>
      </c>
      <c r="H369" s="332"/>
      <c r="I369" s="372"/>
      <c r="J369" s="332"/>
      <c r="K369" s="332"/>
      <c r="L369" s="332"/>
      <c r="M369" s="335" t="s">
        <v>321</v>
      </c>
      <c r="N369" s="335" t="s">
        <v>320</v>
      </c>
      <c r="O369" s="321"/>
    </row>
    <row r="370" spans="1:15" ht="15.75" hidden="1" x14ac:dyDescent="0.25">
      <c r="A370" s="341"/>
      <c r="B370" s="336"/>
      <c r="C370" s="316"/>
      <c r="D370" s="316"/>
      <c r="E370" s="332"/>
      <c r="F370" s="332"/>
      <c r="G370" s="372"/>
      <c r="H370" s="332"/>
      <c r="I370" s="372"/>
      <c r="J370" s="332"/>
      <c r="K370" s="332"/>
      <c r="L370" s="332"/>
      <c r="M370" s="335"/>
      <c r="N370" s="358"/>
      <c r="O370" s="321"/>
    </row>
    <row r="371" spans="1:15" ht="15.75" hidden="1" x14ac:dyDescent="0.25">
      <c r="A371" s="341"/>
      <c r="B371" s="336"/>
      <c r="C371" s="316"/>
      <c r="D371" s="316"/>
      <c r="E371" s="332"/>
      <c r="F371" s="332"/>
      <c r="G371" s="372"/>
      <c r="H371" s="332"/>
      <c r="I371" s="372"/>
      <c r="J371" s="332"/>
      <c r="K371" s="332"/>
      <c r="L371" s="332"/>
      <c r="M371" s="335"/>
      <c r="N371" s="358"/>
      <c r="O371" s="321"/>
    </row>
    <row r="372" spans="1:15" ht="15.75" hidden="1" x14ac:dyDescent="0.25">
      <c r="A372" s="341"/>
      <c r="B372" s="336"/>
      <c r="C372" s="316"/>
      <c r="D372" s="316"/>
      <c r="E372" s="332"/>
      <c r="F372" s="332"/>
      <c r="G372" s="372"/>
      <c r="H372" s="332"/>
      <c r="I372" s="372"/>
      <c r="J372" s="332"/>
      <c r="K372" s="332"/>
      <c r="L372" s="332"/>
      <c r="M372" s="335"/>
      <c r="N372" s="358"/>
      <c r="O372" s="321"/>
    </row>
    <row r="373" spans="1:15" ht="15.75" hidden="1" x14ac:dyDescent="0.25">
      <c r="A373" s="341"/>
      <c r="B373" s="336"/>
      <c r="C373" s="316"/>
      <c r="D373" s="316"/>
      <c r="E373" s="332"/>
      <c r="F373" s="332"/>
      <c r="G373" s="372"/>
      <c r="H373" s="332"/>
      <c r="I373" s="372"/>
      <c r="J373" s="332"/>
      <c r="K373" s="332"/>
      <c r="L373" s="332"/>
      <c r="M373" s="335"/>
      <c r="N373" s="358"/>
      <c r="O373" s="321"/>
    </row>
    <row r="374" spans="1:15" ht="15.75" hidden="1" x14ac:dyDescent="0.25">
      <c r="A374" s="341"/>
      <c r="B374" s="336"/>
      <c r="C374" s="316"/>
      <c r="D374" s="316"/>
      <c r="E374" s="332"/>
      <c r="F374" s="332"/>
      <c r="G374" s="372"/>
      <c r="H374" s="332"/>
      <c r="I374" s="372"/>
      <c r="J374" s="332"/>
      <c r="K374" s="332"/>
      <c r="L374" s="332"/>
      <c r="M374" s="335"/>
      <c r="N374" s="358"/>
      <c r="O374" s="321"/>
    </row>
    <row r="375" spans="1:15" ht="85.5" hidden="1" x14ac:dyDescent="0.25">
      <c r="A375" s="341" t="s">
        <v>72</v>
      </c>
      <c r="B375" s="438" t="s">
        <v>68</v>
      </c>
      <c r="C375" s="293">
        <f>C376</f>
        <v>0</v>
      </c>
      <c r="D375" s="293">
        <f t="shared" ref="D375:K376" si="101">D376</f>
        <v>0</v>
      </c>
      <c r="E375" s="293">
        <f t="shared" si="101"/>
        <v>0</v>
      </c>
      <c r="F375" s="293">
        <f t="shared" si="101"/>
        <v>35800000</v>
      </c>
      <c r="G375" s="370">
        <f t="shared" si="101"/>
        <v>0</v>
      </c>
      <c r="H375" s="370">
        <f t="shared" si="101"/>
        <v>35800000</v>
      </c>
      <c r="I375" s="370">
        <v>0</v>
      </c>
      <c r="J375" s="293">
        <v>0</v>
      </c>
      <c r="K375" s="293">
        <f t="shared" si="101"/>
        <v>0</v>
      </c>
      <c r="L375" s="293">
        <v>0</v>
      </c>
      <c r="M375" s="415"/>
      <c r="N375" s="335"/>
      <c r="O375" s="321"/>
    </row>
    <row r="376" spans="1:15" ht="85.5" hidden="1" x14ac:dyDescent="0.25">
      <c r="A376" s="341" t="s">
        <v>123</v>
      </c>
      <c r="B376" s="342" t="s">
        <v>69</v>
      </c>
      <c r="C376" s="293">
        <f>C377</f>
        <v>0</v>
      </c>
      <c r="D376" s="293">
        <f t="shared" si="101"/>
        <v>0</v>
      </c>
      <c r="E376" s="293">
        <f t="shared" si="101"/>
        <v>0</v>
      </c>
      <c r="F376" s="293">
        <f t="shared" si="101"/>
        <v>35800000</v>
      </c>
      <c r="G376" s="370">
        <f t="shared" si="101"/>
        <v>0</v>
      </c>
      <c r="H376" s="370">
        <f t="shared" si="101"/>
        <v>35800000</v>
      </c>
      <c r="I376" s="370">
        <v>0</v>
      </c>
      <c r="J376" s="293">
        <v>0</v>
      </c>
      <c r="K376" s="293">
        <f t="shared" si="101"/>
        <v>0</v>
      </c>
      <c r="L376" s="293">
        <v>0</v>
      </c>
      <c r="M376" s="415"/>
      <c r="N376" s="358"/>
      <c r="O376" s="321"/>
    </row>
    <row r="377" spans="1:15" ht="45" hidden="1" x14ac:dyDescent="0.25">
      <c r="A377" s="495"/>
      <c r="B377" s="486" t="s">
        <v>124</v>
      </c>
      <c r="C377" s="294">
        <f>C378+C379</f>
        <v>0</v>
      </c>
      <c r="D377" s="294">
        <f t="shared" ref="D377:K377" si="102">D378+D379</f>
        <v>0</v>
      </c>
      <c r="E377" s="294">
        <f t="shared" si="102"/>
        <v>0</v>
      </c>
      <c r="F377" s="294">
        <f t="shared" si="102"/>
        <v>35800000</v>
      </c>
      <c r="G377" s="371">
        <f t="shared" si="102"/>
        <v>0</v>
      </c>
      <c r="H377" s="371">
        <f t="shared" si="102"/>
        <v>35800000</v>
      </c>
      <c r="I377" s="371">
        <v>0</v>
      </c>
      <c r="J377" s="294">
        <v>0</v>
      </c>
      <c r="K377" s="294">
        <f t="shared" si="102"/>
        <v>0</v>
      </c>
      <c r="L377" s="294">
        <v>0</v>
      </c>
      <c r="M377" s="359"/>
      <c r="N377" s="358"/>
      <c r="O377" s="321"/>
    </row>
    <row r="378" spans="1:15" ht="47.25" hidden="1" x14ac:dyDescent="0.25">
      <c r="A378" s="495"/>
      <c r="B378" s="349" t="s">
        <v>316</v>
      </c>
      <c r="C378" s="332"/>
      <c r="D378" s="332"/>
      <c r="E378" s="332"/>
      <c r="F378" s="332">
        <v>6300000</v>
      </c>
      <c r="G378" s="372"/>
      <c r="H378" s="372">
        <v>6300000</v>
      </c>
      <c r="I378" s="372"/>
      <c r="J378" s="332"/>
      <c r="K378" s="332"/>
      <c r="L378" s="332"/>
      <c r="M378" s="359" t="s">
        <v>328</v>
      </c>
      <c r="N378" s="335" t="s">
        <v>320</v>
      </c>
      <c r="O378" s="321"/>
    </row>
    <row r="379" spans="1:15" ht="75" hidden="1" x14ac:dyDescent="0.25">
      <c r="A379" s="495"/>
      <c r="B379" s="336" t="s">
        <v>318</v>
      </c>
      <c r="C379" s="332"/>
      <c r="D379" s="332"/>
      <c r="E379" s="332"/>
      <c r="F379" s="332">
        <v>29500000</v>
      </c>
      <c r="G379" s="372"/>
      <c r="H379" s="372">
        <v>29500000</v>
      </c>
      <c r="I379" s="372"/>
      <c r="J379" s="332"/>
      <c r="K379" s="332"/>
      <c r="L379" s="332"/>
      <c r="M379" s="359" t="s">
        <v>329</v>
      </c>
      <c r="N379" s="335" t="s">
        <v>320</v>
      </c>
      <c r="O379" s="321"/>
    </row>
    <row r="380" spans="1:15" ht="71.25" hidden="1" x14ac:dyDescent="0.25">
      <c r="A380" s="341" t="s">
        <v>170</v>
      </c>
      <c r="B380" s="438" t="s">
        <v>70</v>
      </c>
      <c r="C380" s="293">
        <f>C381+C387+C390</f>
        <v>0</v>
      </c>
      <c r="D380" s="293">
        <f t="shared" ref="D380:K380" si="103">D381+D387+D390</f>
        <v>0</v>
      </c>
      <c r="E380" s="293">
        <f t="shared" si="103"/>
        <v>0</v>
      </c>
      <c r="F380" s="293">
        <f t="shared" si="103"/>
        <v>0</v>
      </c>
      <c r="G380" s="370">
        <f t="shared" si="103"/>
        <v>0</v>
      </c>
      <c r="H380" s="370">
        <f t="shared" si="103"/>
        <v>0</v>
      </c>
      <c r="I380" s="370">
        <v>150000</v>
      </c>
      <c r="J380" s="293">
        <v>150000</v>
      </c>
      <c r="K380" s="293">
        <f t="shared" si="103"/>
        <v>0</v>
      </c>
      <c r="L380" s="293">
        <v>0</v>
      </c>
      <c r="M380" s="415"/>
      <c r="N380" s="460"/>
      <c r="O380" s="321"/>
    </row>
    <row r="381" spans="1:15" ht="71.25" hidden="1" x14ac:dyDescent="0.25">
      <c r="A381" s="341" t="s">
        <v>241</v>
      </c>
      <c r="B381" s="483" t="s">
        <v>35</v>
      </c>
      <c r="C381" s="293">
        <f>C382+C384</f>
        <v>0</v>
      </c>
      <c r="D381" s="293">
        <f t="shared" ref="D381:K381" si="104">D382+D384</f>
        <v>0</v>
      </c>
      <c r="E381" s="293">
        <f t="shared" si="104"/>
        <v>0</v>
      </c>
      <c r="F381" s="293">
        <f t="shared" si="104"/>
        <v>0</v>
      </c>
      <c r="G381" s="370">
        <f t="shared" si="104"/>
        <v>0</v>
      </c>
      <c r="H381" s="370">
        <f t="shared" si="104"/>
        <v>0</v>
      </c>
      <c r="I381" s="370">
        <v>0</v>
      </c>
      <c r="J381" s="293">
        <v>0</v>
      </c>
      <c r="K381" s="293">
        <f t="shared" si="104"/>
        <v>0</v>
      </c>
      <c r="L381" s="293">
        <v>0</v>
      </c>
      <c r="M381" s="415"/>
      <c r="N381" s="358"/>
      <c r="O381" s="321"/>
    </row>
    <row r="382" spans="1:15" ht="15.75" hidden="1" x14ac:dyDescent="0.25">
      <c r="A382" s="496"/>
      <c r="B382" s="484" t="s">
        <v>33</v>
      </c>
      <c r="C382" s="294">
        <f>C383</f>
        <v>0</v>
      </c>
      <c r="D382" s="294">
        <f t="shared" ref="D382:K382" si="105">D383</f>
        <v>0</v>
      </c>
      <c r="E382" s="294">
        <f t="shared" si="105"/>
        <v>0</v>
      </c>
      <c r="F382" s="294">
        <f t="shared" si="105"/>
        <v>0</v>
      </c>
      <c r="G382" s="371">
        <f t="shared" si="105"/>
        <v>0</v>
      </c>
      <c r="H382" s="371">
        <f t="shared" si="105"/>
        <v>0</v>
      </c>
      <c r="I382" s="371">
        <v>0</v>
      </c>
      <c r="J382" s="294">
        <v>0</v>
      </c>
      <c r="K382" s="294">
        <f t="shared" si="105"/>
        <v>0</v>
      </c>
      <c r="L382" s="294">
        <v>0</v>
      </c>
      <c r="M382" s="359"/>
      <c r="N382" s="358"/>
      <c r="O382" s="321"/>
    </row>
    <row r="383" spans="1:15" ht="15.75" hidden="1" x14ac:dyDescent="0.25">
      <c r="A383" s="496"/>
      <c r="B383" s="336"/>
      <c r="C383" s="332"/>
      <c r="D383" s="332"/>
      <c r="E383" s="332"/>
      <c r="F383" s="332"/>
      <c r="G383" s="372"/>
      <c r="H383" s="372"/>
      <c r="I383" s="372"/>
      <c r="J383" s="332"/>
      <c r="K383" s="332"/>
      <c r="L383" s="332"/>
      <c r="M383" s="359"/>
      <c r="N383" s="335"/>
      <c r="O383" s="321"/>
    </row>
    <row r="384" spans="1:15" ht="30" hidden="1" x14ac:dyDescent="0.25">
      <c r="A384" s="496"/>
      <c r="B384" s="484" t="s">
        <v>67</v>
      </c>
      <c r="C384" s="294">
        <f>C386+C385</f>
        <v>0</v>
      </c>
      <c r="D384" s="294">
        <f t="shared" ref="D384:K384" si="106">D386+D385</f>
        <v>0</v>
      </c>
      <c r="E384" s="294">
        <f t="shared" si="106"/>
        <v>0</v>
      </c>
      <c r="F384" s="294">
        <f t="shared" si="106"/>
        <v>0</v>
      </c>
      <c r="G384" s="371">
        <f t="shared" si="106"/>
        <v>0</v>
      </c>
      <c r="H384" s="371">
        <f t="shared" si="106"/>
        <v>0</v>
      </c>
      <c r="I384" s="371">
        <v>0</v>
      </c>
      <c r="J384" s="294">
        <v>0</v>
      </c>
      <c r="K384" s="294">
        <f t="shared" si="106"/>
        <v>0</v>
      </c>
      <c r="L384" s="294">
        <v>0</v>
      </c>
      <c r="M384" s="359"/>
      <c r="N384" s="358"/>
      <c r="O384" s="321"/>
    </row>
    <row r="385" spans="1:15" ht="15.75" hidden="1" x14ac:dyDescent="0.25">
      <c r="A385" s="496"/>
      <c r="B385" s="484"/>
      <c r="C385" s="294"/>
      <c r="D385" s="294"/>
      <c r="E385" s="294"/>
      <c r="F385" s="294"/>
      <c r="G385" s="371"/>
      <c r="H385" s="371"/>
      <c r="I385" s="371"/>
      <c r="J385" s="294"/>
      <c r="K385" s="294"/>
      <c r="L385" s="294"/>
      <c r="M385" s="359"/>
      <c r="N385" s="359"/>
      <c r="O385" s="321"/>
    </row>
    <row r="386" spans="1:15" ht="15.75" hidden="1" x14ac:dyDescent="0.25">
      <c r="A386" s="496"/>
      <c r="B386" s="336"/>
      <c r="C386" s="332"/>
      <c r="D386" s="332"/>
      <c r="E386" s="332"/>
      <c r="F386" s="332"/>
      <c r="G386" s="372"/>
      <c r="H386" s="372"/>
      <c r="I386" s="372"/>
      <c r="J386" s="332"/>
      <c r="K386" s="332"/>
      <c r="L386" s="332"/>
      <c r="M386" s="359"/>
      <c r="N386" s="358"/>
      <c r="O386" s="321"/>
    </row>
    <row r="387" spans="1:15" ht="57" hidden="1" x14ac:dyDescent="0.25">
      <c r="A387" s="341" t="s">
        <v>94</v>
      </c>
      <c r="B387" s="342" t="s">
        <v>95</v>
      </c>
      <c r="C387" s="293">
        <f t="shared" ref="C387:K388" si="107">C388</f>
        <v>0</v>
      </c>
      <c r="D387" s="293">
        <f t="shared" si="107"/>
        <v>0</v>
      </c>
      <c r="E387" s="293">
        <f t="shared" si="107"/>
        <v>0</v>
      </c>
      <c r="F387" s="293">
        <f t="shared" si="107"/>
        <v>0</v>
      </c>
      <c r="G387" s="370">
        <f t="shared" si="107"/>
        <v>0</v>
      </c>
      <c r="H387" s="370">
        <f t="shared" si="107"/>
        <v>0</v>
      </c>
      <c r="I387" s="370">
        <v>0</v>
      </c>
      <c r="J387" s="293">
        <v>0</v>
      </c>
      <c r="K387" s="293">
        <f t="shared" si="107"/>
        <v>0</v>
      </c>
      <c r="L387" s="293">
        <v>0</v>
      </c>
      <c r="M387" s="415"/>
      <c r="N387" s="358"/>
      <c r="O387" s="321"/>
    </row>
    <row r="388" spans="1:15" ht="30" hidden="1" x14ac:dyDescent="0.25">
      <c r="A388" s="496"/>
      <c r="B388" s="344" t="s">
        <v>67</v>
      </c>
      <c r="C388" s="294">
        <f t="shared" si="107"/>
        <v>0</v>
      </c>
      <c r="D388" s="294">
        <f t="shared" si="107"/>
        <v>0</v>
      </c>
      <c r="E388" s="294">
        <f t="shared" si="107"/>
        <v>0</v>
      </c>
      <c r="F388" s="294">
        <f t="shared" si="107"/>
        <v>0</v>
      </c>
      <c r="G388" s="371">
        <f t="shared" si="107"/>
        <v>0</v>
      </c>
      <c r="H388" s="371">
        <f t="shared" si="107"/>
        <v>0</v>
      </c>
      <c r="I388" s="371">
        <v>0</v>
      </c>
      <c r="J388" s="294">
        <v>0</v>
      </c>
      <c r="K388" s="294">
        <f t="shared" si="107"/>
        <v>0</v>
      </c>
      <c r="L388" s="294">
        <v>0</v>
      </c>
      <c r="M388" s="359"/>
      <c r="N388" s="358"/>
      <c r="O388" s="321"/>
    </row>
    <row r="389" spans="1:15" ht="15.75" hidden="1" x14ac:dyDescent="0.25">
      <c r="A389" s="496"/>
      <c r="B389" s="336"/>
      <c r="C389" s="332"/>
      <c r="D389" s="332"/>
      <c r="E389" s="332"/>
      <c r="F389" s="332"/>
      <c r="G389" s="372"/>
      <c r="H389" s="372"/>
      <c r="I389" s="372"/>
      <c r="J389" s="332"/>
      <c r="K389" s="332"/>
      <c r="L389" s="332"/>
      <c r="M389" s="359"/>
      <c r="N389" s="358"/>
      <c r="O389" s="321"/>
    </row>
    <row r="390" spans="1:15" ht="114" hidden="1" x14ac:dyDescent="0.25">
      <c r="A390" s="341" t="s">
        <v>256</v>
      </c>
      <c r="B390" s="342" t="s">
        <v>254</v>
      </c>
      <c r="C390" s="293">
        <f t="shared" ref="C390:K390" si="108">C393+C391+C395+C398</f>
        <v>0</v>
      </c>
      <c r="D390" s="293">
        <f t="shared" si="108"/>
        <v>0</v>
      </c>
      <c r="E390" s="293">
        <f t="shared" si="108"/>
        <v>0</v>
      </c>
      <c r="F390" s="293">
        <f t="shared" si="108"/>
        <v>0</v>
      </c>
      <c r="G390" s="370">
        <f t="shared" si="108"/>
        <v>0</v>
      </c>
      <c r="H390" s="370">
        <f t="shared" si="108"/>
        <v>0</v>
      </c>
      <c r="I390" s="370">
        <v>150000</v>
      </c>
      <c r="J390" s="293">
        <v>150000</v>
      </c>
      <c r="K390" s="293">
        <f t="shared" si="108"/>
        <v>0</v>
      </c>
      <c r="L390" s="293">
        <v>0</v>
      </c>
      <c r="M390" s="359"/>
      <c r="N390" s="358"/>
      <c r="O390" s="321"/>
    </row>
    <row r="391" spans="1:15" ht="45" hidden="1" x14ac:dyDescent="0.25">
      <c r="A391" s="341"/>
      <c r="B391" s="344" t="s">
        <v>255</v>
      </c>
      <c r="C391" s="294">
        <f>C392</f>
        <v>0</v>
      </c>
      <c r="D391" s="294">
        <f t="shared" ref="D391:K391" si="109">D392</f>
        <v>0</v>
      </c>
      <c r="E391" s="294">
        <f t="shared" si="109"/>
        <v>0</v>
      </c>
      <c r="F391" s="294">
        <f t="shared" si="109"/>
        <v>0</v>
      </c>
      <c r="G391" s="371">
        <f t="shared" si="109"/>
        <v>0</v>
      </c>
      <c r="H391" s="371">
        <f t="shared" si="109"/>
        <v>0</v>
      </c>
      <c r="I391" s="371">
        <v>0</v>
      </c>
      <c r="J391" s="294">
        <v>0</v>
      </c>
      <c r="K391" s="294">
        <f t="shared" si="109"/>
        <v>0</v>
      </c>
      <c r="L391" s="294">
        <v>0</v>
      </c>
      <c r="M391" s="359"/>
      <c r="N391" s="358"/>
      <c r="O391" s="321"/>
    </row>
    <row r="392" spans="1:15" ht="15.75" hidden="1" x14ac:dyDescent="0.25">
      <c r="A392" s="341"/>
      <c r="B392" s="439"/>
      <c r="C392" s="294"/>
      <c r="D392" s="294"/>
      <c r="E392" s="294"/>
      <c r="F392" s="294"/>
      <c r="G392" s="371"/>
      <c r="H392" s="372"/>
      <c r="I392" s="372"/>
      <c r="J392" s="332"/>
      <c r="K392" s="332"/>
      <c r="L392" s="332"/>
      <c r="M392" s="358"/>
      <c r="N392" s="358"/>
      <c r="O392" s="321"/>
    </row>
    <row r="393" spans="1:15" ht="60" hidden="1" x14ac:dyDescent="0.25">
      <c r="A393" s="496"/>
      <c r="B393" s="344" t="s">
        <v>136</v>
      </c>
      <c r="C393" s="294">
        <f>C394</f>
        <v>0</v>
      </c>
      <c r="D393" s="294">
        <f t="shared" ref="D393:K393" si="110">D394</f>
        <v>0</v>
      </c>
      <c r="E393" s="294">
        <f t="shared" si="110"/>
        <v>0</v>
      </c>
      <c r="F393" s="294">
        <f t="shared" si="110"/>
        <v>0</v>
      </c>
      <c r="G393" s="371">
        <f t="shared" si="110"/>
        <v>0</v>
      </c>
      <c r="H393" s="371">
        <f t="shared" si="110"/>
        <v>0</v>
      </c>
      <c r="I393" s="371">
        <v>0</v>
      </c>
      <c r="J393" s="294">
        <v>0</v>
      </c>
      <c r="K393" s="294">
        <f t="shared" si="110"/>
        <v>0</v>
      </c>
      <c r="L393" s="294">
        <v>0</v>
      </c>
      <c r="M393" s="359"/>
      <c r="N393" s="358"/>
      <c r="O393" s="321"/>
    </row>
    <row r="394" spans="1:15" ht="15.75" hidden="1" x14ac:dyDescent="0.25">
      <c r="A394" s="496"/>
      <c r="B394" s="344"/>
      <c r="C394" s="332"/>
      <c r="D394" s="332"/>
      <c r="E394" s="332"/>
      <c r="F394" s="332"/>
      <c r="G394" s="372"/>
      <c r="H394" s="372"/>
      <c r="I394" s="372"/>
      <c r="J394" s="332"/>
      <c r="K394" s="332"/>
      <c r="L394" s="332"/>
      <c r="M394" s="353"/>
      <c r="N394" s="358"/>
      <c r="O394" s="321"/>
    </row>
    <row r="395" spans="1:15" ht="30" hidden="1" x14ac:dyDescent="0.25">
      <c r="A395" s="496"/>
      <c r="B395" s="344" t="s">
        <v>67</v>
      </c>
      <c r="C395" s="294">
        <f t="shared" ref="C395:E395" si="111">C396</f>
        <v>0</v>
      </c>
      <c r="D395" s="294">
        <f t="shared" si="111"/>
        <v>0</v>
      </c>
      <c r="E395" s="294">
        <f t="shared" si="111"/>
        <v>0</v>
      </c>
      <c r="F395" s="294">
        <f>F396</f>
        <v>0</v>
      </c>
      <c r="G395" s="371">
        <f t="shared" ref="G395:K395" si="112">G396</f>
        <v>0</v>
      </c>
      <c r="H395" s="371">
        <f t="shared" si="112"/>
        <v>0</v>
      </c>
      <c r="I395" s="371">
        <v>150000</v>
      </c>
      <c r="J395" s="294">
        <v>150000</v>
      </c>
      <c r="K395" s="294">
        <f t="shared" si="112"/>
        <v>0</v>
      </c>
      <c r="L395" s="294">
        <v>0</v>
      </c>
      <c r="M395" s="353"/>
      <c r="N395" s="358"/>
      <c r="O395" s="321"/>
    </row>
    <row r="396" spans="1:15" ht="63" hidden="1" x14ac:dyDescent="0.25">
      <c r="A396" s="496"/>
      <c r="B396" s="336"/>
      <c r="C396" s="332"/>
      <c r="D396" s="332"/>
      <c r="E396" s="332"/>
      <c r="F396" s="332"/>
      <c r="G396" s="372"/>
      <c r="H396" s="372"/>
      <c r="I396" s="372">
        <v>150000</v>
      </c>
      <c r="J396" s="332">
        <v>150000</v>
      </c>
      <c r="K396" s="332"/>
      <c r="L396" s="332"/>
      <c r="M396" s="353" t="s">
        <v>669</v>
      </c>
      <c r="N396" s="358" t="s">
        <v>664</v>
      </c>
      <c r="O396" s="321"/>
    </row>
    <row r="397" spans="1:15" ht="240" hidden="1" x14ac:dyDescent="0.25">
      <c r="A397" s="496"/>
      <c r="B397" s="336" t="s">
        <v>665</v>
      </c>
      <c r="C397" s="332"/>
      <c r="D397" s="332"/>
      <c r="E397" s="332"/>
      <c r="F397" s="332"/>
      <c r="G397" s="372"/>
      <c r="H397" s="372"/>
      <c r="I397" s="372"/>
      <c r="J397" s="332"/>
      <c r="K397" s="332"/>
      <c r="L397" s="332"/>
      <c r="M397" s="461" t="s">
        <v>666</v>
      </c>
      <c r="N397" s="358" t="s">
        <v>667</v>
      </c>
      <c r="O397" s="321"/>
    </row>
    <row r="398" spans="1:15" ht="45" hidden="1" x14ac:dyDescent="0.25">
      <c r="A398" s="496"/>
      <c r="B398" s="344" t="s">
        <v>28</v>
      </c>
      <c r="C398" s="294">
        <f t="shared" ref="C398:D398" si="113">C399</f>
        <v>0</v>
      </c>
      <c r="D398" s="294">
        <f t="shared" si="113"/>
        <v>0</v>
      </c>
      <c r="E398" s="294">
        <f>E399</f>
        <v>0</v>
      </c>
      <c r="F398" s="294">
        <f t="shared" ref="F398:K398" si="114">F399</f>
        <v>0</v>
      </c>
      <c r="G398" s="371">
        <f t="shared" si="114"/>
        <v>0</v>
      </c>
      <c r="H398" s="371">
        <f t="shared" si="114"/>
        <v>0</v>
      </c>
      <c r="I398" s="371">
        <v>0</v>
      </c>
      <c r="J398" s="294">
        <v>0</v>
      </c>
      <c r="K398" s="294">
        <f t="shared" si="114"/>
        <v>0</v>
      </c>
      <c r="L398" s="294">
        <v>0</v>
      </c>
      <c r="M398" s="353"/>
      <c r="N398" s="358"/>
      <c r="O398" s="321"/>
    </row>
    <row r="399" spans="1:15" ht="240" hidden="1" x14ac:dyDescent="0.25">
      <c r="A399" s="496"/>
      <c r="B399" s="336" t="s">
        <v>665</v>
      </c>
      <c r="C399" s="332"/>
      <c r="D399" s="332"/>
      <c r="E399" s="332"/>
      <c r="F399" s="332"/>
      <c r="G399" s="372"/>
      <c r="H399" s="372"/>
      <c r="I399" s="372"/>
      <c r="J399" s="332"/>
      <c r="K399" s="332"/>
      <c r="L399" s="332"/>
      <c r="M399" s="353" t="s">
        <v>668</v>
      </c>
      <c r="N399" s="358"/>
      <c r="O399" s="321"/>
    </row>
    <row r="400" spans="1:15" ht="15.75" hidden="1" x14ac:dyDescent="0.25">
      <c r="A400" s="496"/>
      <c r="B400" s="344"/>
      <c r="C400" s="332"/>
      <c r="D400" s="332"/>
      <c r="E400" s="332"/>
      <c r="F400" s="332"/>
      <c r="G400" s="372"/>
      <c r="H400" s="372"/>
      <c r="I400" s="372"/>
      <c r="J400" s="332"/>
      <c r="K400" s="332"/>
      <c r="L400" s="332"/>
      <c r="M400" s="353"/>
      <c r="N400" s="358"/>
      <c r="O400" s="321"/>
    </row>
    <row r="401" spans="1:15" ht="15.75" hidden="1" x14ac:dyDescent="0.25">
      <c r="A401" s="496"/>
      <c r="B401" s="344"/>
      <c r="C401" s="332"/>
      <c r="D401" s="332"/>
      <c r="E401" s="332"/>
      <c r="F401" s="332"/>
      <c r="G401" s="372"/>
      <c r="H401" s="372"/>
      <c r="I401" s="372"/>
      <c r="J401" s="332"/>
      <c r="K401" s="332"/>
      <c r="L401" s="332"/>
      <c r="M401" s="353"/>
      <c r="N401" s="358"/>
      <c r="O401" s="321"/>
    </row>
    <row r="402" spans="1:15" ht="15.75" hidden="1" x14ac:dyDescent="0.25">
      <c r="A402" s="496"/>
      <c r="B402" s="344"/>
      <c r="C402" s="332"/>
      <c r="D402" s="332"/>
      <c r="E402" s="332"/>
      <c r="F402" s="332"/>
      <c r="G402" s="372"/>
      <c r="H402" s="372"/>
      <c r="I402" s="372"/>
      <c r="J402" s="332"/>
      <c r="K402" s="332"/>
      <c r="L402" s="332"/>
      <c r="M402" s="353"/>
      <c r="N402" s="358"/>
      <c r="O402" s="321"/>
    </row>
    <row r="403" spans="1:15" ht="71.25" hidden="1" x14ac:dyDescent="0.25">
      <c r="A403" s="341" t="s">
        <v>71</v>
      </c>
      <c r="B403" s="342" t="s">
        <v>34</v>
      </c>
      <c r="C403" s="293">
        <f t="shared" ref="C403:K403" si="115">C404+C415</f>
        <v>0</v>
      </c>
      <c r="D403" s="293">
        <f t="shared" si="115"/>
        <v>0</v>
      </c>
      <c r="E403" s="293">
        <f t="shared" si="115"/>
        <v>1177369</v>
      </c>
      <c r="F403" s="293">
        <f t="shared" si="115"/>
        <v>0</v>
      </c>
      <c r="G403" s="370">
        <f t="shared" si="115"/>
        <v>1177369</v>
      </c>
      <c r="H403" s="370">
        <f t="shared" si="115"/>
        <v>0</v>
      </c>
      <c r="I403" s="370">
        <v>4678840</v>
      </c>
      <c r="J403" s="293">
        <v>7108840</v>
      </c>
      <c r="K403" s="293">
        <f t="shared" si="115"/>
        <v>4678840</v>
      </c>
      <c r="L403" s="293">
        <v>7108840</v>
      </c>
      <c r="M403" s="415"/>
      <c r="N403" s="358"/>
      <c r="O403" s="321"/>
    </row>
    <row r="404" spans="1:15" ht="57" hidden="1" x14ac:dyDescent="0.25">
      <c r="A404" s="341" t="s">
        <v>171</v>
      </c>
      <c r="B404" s="342" t="s">
        <v>242</v>
      </c>
      <c r="C404" s="293">
        <f>C405</f>
        <v>0</v>
      </c>
      <c r="D404" s="293">
        <f t="shared" ref="D404:K404" si="116">D405</f>
        <v>0</v>
      </c>
      <c r="E404" s="293">
        <f t="shared" si="116"/>
        <v>1177369</v>
      </c>
      <c r="F404" s="293">
        <f t="shared" si="116"/>
        <v>0</v>
      </c>
      <c r="G404" s="370">
        <f t="shared" si="116"/>
        <v>1177369</v>
      </c>
      <c r="H404" s="370">
        <f t="shared" si="116"/>
        <v>0</v>
      </c>
      <c r="I404" s="370">
        <v>4618840</v>
      </c>
      <c r="J404" s="293">
        <v>4418840</v>
      </c>
      <c r="K404" s="293">
        <f t="shared" si="116"/>
        <v>4618840</v>
      </c>
      <c r="L404" s="293">
        <v>4418840</v>
      </c>
      <c r="M404" s="415"/>
      <c r="N404" s="335"/>
      <c r="O404" s="321"/>
    </row>
    <row r="405" spans="1:15" ht="45" hidden="1" x14ac:dyDescent="0.25">
      <c r="A405" s="341"/>
      <c r="B405" s="484" t="s">
        <v>32</v>
      </c>
      <c r="C405" s="294">
        <f>SUM(C406:C414)</f>
        <v>0</v>
      </c>
      <c r="D405" s="294">
        <f t="shared" ref="D405:K405" si="117">SUM(D406:D414)</f>
        <v>0</v>
      </c>
      <c r="E405" s="294">
        <f t="shared" si="117"/>
        <v>1177369</v>
      </c>
      <c r="F405" s="294">
        <f t="shared" si="117"/>
        <v>0</v>
      </c>
      <c r="G405" s="371">
        <f t="shared" si="117"/>
        <v>1177369</v>
      </c>
      <c r="H405" s="371">
        <f t="shared" si="117"/>
        <v>0</v>
      </c>
      <c r="I405" s="371">
        <v>4618840</v>
      </c>
      <c r="J405" s="294">
        <v>4418840</v>
      </c>
      <c r="K405" s="294">
        <f t="shared" si="117"/>
        <v>4618840</v>
      </c>
      <c r="L405" s="294">
        <v>4418840</v>
      </c>
      <c r="M405" s="359"/>
      <c r="N405" s="335"/>
      <c r="O405" s="321"/>
    </row>
    <row r="406" spans="1:15" ht="90" hidden="1" x14ac:dyDescent="0.25">
      <c r="A406" s="341"/>
      <c r="B406" s="436" t="s">
        <v>670</v>
      </c>
      <c r="C406" s="332"/>
      <c r="D406" s="332"/>
      <c r="E406" s="332"/>
      <c r="F406" s="332"/>
      <c r="G406" s="372"/>
      <c r="H406" s="372"/>
      <c r="I406" s="278">
        <v>200000</v>
      </c>
      <c r="J406" s="332"/>
      <c r="K406" s="278">
        <v>200000</v>
      </c>
      <c r="L406" s="332"/>
      <c r="M406" s="359" t="s">
        <v>671</v>
      </c>
      <c r="N406" s="359" t="s">
        <v>667</v>
      </c>
      <c r="O406" s="321"/>
    </row>
    <row r="407" spans="1:15" ht="15.75" hidden="1" x14ac:dyDescent="0.25">
      <c r="A407" s="341"/>
      <c r="B407" s="436"/>
      <c r="C407" s="332"/>
      <c r="D407" s="332"/>
      <c r="E407" s="332"/>
      <c r="F407" s="332"/>
      <c r="G407" s="372"/>
      <c r="H407" s="372"/>
      <c r="I407" s="372"/>
      <c r="J407" s="332"/>
      <c r="K407" s="332"/>
      <c r="L407" s="332"/>
      <c r="M407" s="359"/>
      <c r="N407" s="359"/>
      <c r="O407" s="321"/>
    </row>
    <row r="408" spans="1:15" ht="63" hidden="1" x14ac:dyDescent="0.25">
      <c r="A408" s="341"/>
      <c r="B408" s="436" t="s">
        <v>672</v>
      </c>
      <c r="C408" s="332"/>
      <c r="D408" s="332"/>
      <c r="E408" s="332">
        <v>223072</v>
      </c>
      <c r="F408" s="332"/>
      <c r="G408" s="372">
        <v>223072</v>
      </c>
      <c r="H408" s="372"/>
      <c r="I408" s="372"/>
      <c r="J408" s="332"/>
      <c r="K408" s="332"/>
      <c r="L408" s="332"/>
      <c r="M408" s="460" t="s">
        <v>673</v>
      </c>
      <c r="N408" s="460" t="s">
        <v>667</v>
      </c>
      <c r="O408" s="321"/>
    </row>
    <row r="409" spans="1:15" ht="78.75" hidden="1" x14ac:dyDescent="0.25">
      <c r="A409" s="341"/>
      <c r="B409" s="338" t="s">
        <v>674</v>
      </c>
      <c r="C409" s="332"/>
      <c r="D409" s="332"/>
      <c r="E409" s="332">
        <v>954297</v>
      </c>
      <c r="F409" s="332"/>
      <c r="G409" s="372">
        <v>954297</v>
      </c>
      <c r="H409" s="372"/>
      <c r="I409" s="372"/>
      <c r="J409" s="332"/>
      <c r="K409" s="332"/>
      <c r="L409" s="332"/>
      <c r="M409" s="335" t="s">
        <v>675</v>
      </c>
      <c r="N409" s="335" t="s">
        <v>667</v>
      </c>
      <c r="O409" s="321"/>
    </row>
    <row r="410" spans="1:15" ht="47.25" hidden="1" x14ac:dyDescent="0.25">
      <c r="A410" s="341"/>
      <c r="B410" s="338"/>
      <c r="C410" s="332"/>
      <c r="D410" s="332"/>
      <c r="E410" s="332"/>
      <c r="F410" s="332"/>
      <c r="G410" s="372"/>
      <c r="H410" s="372"/>
      <c r="I410" s="372">
        <v>4418840</v>
      </c>
      <c r="J410" s="332">
        <v>4418840</v>
      </c>
      <c r="K410" s="332">
        <v>4418840</v>
      </c>
      <c r="L410" s="332">
        <v>4418840</v>
      </c>
      <c r="M410" s="470" t="s">
        <v>676</v>
      </c>
      <c r="N410" s="470"/>
      <c r="O410" s="321"/>
    </row>
    <row r="411" spans="1:15" ht="15.75" hidden="1" x14ac:dyDescent="0.25">
      <c r="A411" s="341"/>
      <c r="B411" s="338"/>
      <c r="C411" s="332"/>
      <c r="D411" s="332"/>
      <c r="E411" s="332"/>
      <c r="F411" s="332"/>
      <c r="G411" s="372"/>
      <c r="H411" s="372"/>
      <c r="I411" s="372"/>
      <c r="J411" s="332"/>
      <c r="K411" s="332"/>
      <c r="L411" s="332"/>
      <c r="M411" s="471"/>
      <c r="N411" s="471"/>
      <c r="O411" s="321"/>
    </row>
    <row r="412" spans="1:15" ht="15.75" hidden="1" x14ac:dyDescent="0.25">
      <c r="A412" s="341"/>
      <c r="B412" s="338"/>
      <c r="C412" s="332"/>
      <c r="D412" s="332"/>
      <c r="E412" s="332"/>
      <c r="F412" s="332"/>
      <c r="G412" s="372"/>
      <c r="H412" s="372"/>
      <c r="I412" s="372"/>
      <c r="J412" s="332"/>
      <c r="K412" s="332"/>
      <c r="L412" s="332"/>
      <c r="M412" s="470"/>
      <c r="N412" s="470"/>
      <c r="O412" s="321"/>
    </row>
    <row r="413" spans="1:15" ht="15.75" hidden="1" x14ac:dyDescent="0.25">
      <c r="A413" s="341"/>
      <c r="B413" s="436"/>
      <c r="C413" s="332"/>
      <c r="D413" s="332"/>
      <c r="E413" s="332"/>
      <c r="F413" s="332"/>
      <c r="G413" s="372"/>
      <c r="H413" s="372"/>
      <c r="I413" s="372"/>
      <c r="J413" s="332"/>
      <c r="K413" s="332"/>
      <c r="L413" s="332"/>
      <c r="M413" s="472"/>
      <c r="N413" s="472"/>
      <c r="O413" s="321"/>
    </row>
    <row r="414" spans="1:15" ht="15.75" hidden="1" x14ac:dyDescent="0.25">
      <c r="A414" s="341"/>
      <c r="B414" s="338"/>
      <c r="C414" s="332"/>
      <c r="D414" s="332"/>
      <c r="E414" s="332"/>
      <c r="F414" s="332"/>
      <c r="G414" s="372"/>
      <c r="H414" s="372"/>
      <c r="I414" s="371"/>
      <c r="J414" s="294"/>
      <c r="K414" s="294"/>
      <c r="L414" s="294"/>
      <c r="M414" s="359"/>
      <c r="N414" s="359"/>
      <c r="O414" s="321"/>
    </row>
    <row r="415" spans="1:15" ht="71.25" hidden="1" x14ac:dyDescent="0.25">
      <c r="A415" s="341" t="s">
        <v>172</v>
      </c>
      <c r="B415" s="437" t="s">
        <v>56</v>
      </c>
      <c r="C415" s="293">
        <f>C416</f>
        <v>0</v>
      </c>
      <c r="D415" s="293">
        <f t="shared" ref="D415:K415" si="118">D416</f>
        <v>0</v>
      </c>
      <c r="E415" s="293">
        <f t="shared" si="118"/>
        <v>0</v>
      </c>
      <c r="F415" s="293">
        <f t="shared" si="118"/>
        <v>0</v>
      </c>
      <c r="G415" s="370">
        <f t="shared" si="118"/>
        <v>0</v>
      </c>
      <c r="H415" s="370">
        <f t="shared" si="118"/>
        <v>0</v>
      </c>
      <c r="I415" s="370">
        <v>60000</v>
      </c>
      <c r="J415" s="293">
        <v>2690000</v>
      </c>
      <c r="K415" s="293">
        <f t="shared" si="118"/>
        <v>60000</v>
      </c>
      <c r="L415" s="293">
        <v>2690000</v>
      </c>
      <c r="M415" s="415"/>
      <c r="N415" s="473"/>
      <c r="O415" s="321"/>
    </row>
    <row r="416" spans="1:15" ht="45" hidden="1" x14ac:dyDescent="0.25">
      <c r="A416" s="341"/>
      <c r="B416" s="484" t="s">
        <v>32</v>
      </c>
      <c r="C416" s="294">
        <f>SUM(C417:C419)</f>
        <v>0</v>
      </c>
      <c r="D416" s="294">
        <f t="shared" ref="D416:K416" si="119">SUM(D417:D419)</f>
        <v>0</v>
      </c>
      <c r="E416" s="294">
        <f t="shared" si="119"/>
        <v>0</v>
      </c>
      <c r="F416" s="294">
        <f t="shared" si="119"/>
        <v>0</v>
      </c>
      <c r="G416" s="371">
        <f t="shared" si="119"/>
        <v>0</v>
      </c>
      <c r="H416" s="371">
        <f t="shared" si="119"/>
        <v>0</v>
      </c>
      <c r="I416" s="371">
        <v>60000</v>
      </c>
      <c r="J416" s="294">
        <v>2690000</v>
      </c>
      <c r="K416" s="294">
        <f t="shared" si="119"/>
        <v>60000</v>
      </c>
      <c r="L416" s="294">
        <v>2690000</v>
      </c>
      <c r="M416" s="359"/>
      <c r="N416" s="358"/>
      <c r="O416" s="321"/>
    </row>
    <row r="417" spans="1:15" ht="94.5" hidden="1" x14ac:dyDescent="0.25">
      <c r="A417" s="341"/>
      <c r="B417" s="436" t="s">
        <v>677</v>
      </c>
      <c r="C417" s="332"/>
      <c r="D417" s="332"/>
      <c r="E417" s="332"/>
      <c r="F417" s="332"/>
      <c r="G417" s="372"/>
      <c r="H417" s="372"/>
      <c r="I417" s="372"/>
      <c r="J417" s="278">
        <v>2630000</v>
      </c>
      <c r="K417" s="332"/>
      <c r="L417" s="278">
        <v>2630000</v>
      </c>
      <c r="M417" s="359" t="s">
        <v>678</v>
      </c>
      <c r="N417" s="474" t="s">
        <v>634</v>
      </c>
      <c r="O417" s="321"/>
    </row>
    <row r="418" spans="1:15" ht="94.5" hidden="1" x14ac:dyDescent="0.25">
      <c r="A418" s="341"/>
      <c r="B418" s="436" t="s">
        <v>679</v>
      </c>
      <c r="C418" s="332"/>
      <c r="D418" s="332"/>
      <c r="E418" s="332"/>
      <c r="F418" s="332"/>
      <c r="G418" s="372"/>
      <c r="H418" s="372"/>
      <c r="I418" s="372">
        <v>60000</v>
      </c>
      <c r="J418" s="332">
        <v>60000</v>
      </c>
      <c r="K418" s="332">
        <v>60000</v>
      </c>
      <c r="L418" s="332">
        <v>60000</v>
      </c>
      <c r="M418" s="359" t="s">
        <v>680</v>
      </c>
      <c r="N418" s="474" t="s">
        <v>634</v>
      </c>
      <c r="O418" s="321"/>
    </row>
    <row r="419" spans="1:15" ht="15.75" hidden="1" x14ac:dyDescent="0.25">
      <c r="A419" s="341"/>
      <c r="B419" s="436"/>
      <c r="C419" s="332"/>
      <c r="D419" s="332"/>
      <c r="E419" s="332"/>
      <c r="F419" s="332"/>
      <c r="G419" s="372"/>
      <c r="H419" s="372"/>
      <c r="I419" s="372"/>
      <c r="J419" s="332"/>
      <c r="K419" s="332"/>
      <c r="L419" s="332"/>
      <c r="M419" s="359"/>
      <c r="N419" s="474"/>
      <c r="O419" s="321"/>
    </row>
    <row r="420" spans="1:15" ht="71.25" hidden="1" x14ac:dyDescent="0.25">
      <c r="A420" s="341" t="s">
        <v>173</v>
      </c>
      <c r="B420" s="438" t="s">
        <v>64</v>
      </c>
      <c r="C420" s="293">
        <f t="shared" ref="C420:K420" si="120">C421+C428+C432+C436+C451</f>
        <v>0</v>
      </c>
      <c r="D420" s="293">
        <f t="shared" si="120"/>
        <v>0</v>
      </c>
      <c r="E420" s="293">
        <f t="shared" si="120"/>
        <v>534988202</v>
      </c>
      <c r="F420" s="293">
        <f t="shared" si="120"/>
        <v>0</v>
      </c>
      <c r="G420" s="370">
        <f t="shared" si="120"/>
        <v>534988202</v>
      </c>
      <c r="H420" s="293">
        <f t="shared" si="120"/>
        <v>0</v>
      </c>
      <c r="I420" s="370">
        <v>36433467</v>
      </c>
      <c r="J420" s="293">
        <v>36431967</v>
      </c>
      <c r="K420" s="293">
        <f t="shared" si="120"/>
        <v>36433467</v>
      </c>
      <c r="L420" s="293">
        <v>36431967</v>
      </c>
      <c r="M420" s="415"/>
      <c r="N420" s="335"/>
      <c r="O420" s="321">
        <f>I420-J420</f>
        <v>1500</v>
      </c>
    </row>
    <row r="421" spans="1:15" ht="71.25" hidden="1" x14ac:dyDescent="0.25">
      <c r="A421" s="341" t="s">
        <v>174</v>
      </c>
      <c r="B421" s="438" t="s">
        <v>92</v>
      </c>
      <c r="C421" s="293">
        <f t="shared" ref="C421:K421" si="121">C422</f>
        <v>0</v>
      </c>
      <c r="D421" s="293">
        <f t="shared" si="121"/>
        <v>0</v>
      </c>
      <c r="E421" s="293">
        <f t="shared" si="121"/>
        <v>280877502</v>
      </c>
      <c r="F421" s="293">
        <f>F422</f>
        <v>0</v>
      </c>
      <c r="G421" s="370">
        <f t="shared" si="121"/>
        <v>280877502</v>
      </c>
      <c r="H421" s="370">
        <f>H422</f>
        <v>0</v>
      </c>
      <c r="I421" s="370">
        <v>35715897</v>
      </c>
      <c r="J421" s="293">
        <v>35714397</v>
      </c>
      <c r="K421" s="293">
        <f t="shared" si="121"/>
        <v>35715897</v>
      </c>
      <c r="L421" s="293">
        <v>35714397</v>
      </c>
      <c r="M421" s="415"/>
      <c r="N421" s="335"/>
      <c r="O421" s="321"/>
    </row>
    <row r="422" spans="1:15" ht="30" hidden="1" x14ac:dyDescent="0.25">
      <c r="A422" s="341"/>
      <c r="B422" s="491" t="s">
        <v>207</v>
      </c>
      <c r="C422" s="294">
        <f>SUM(C423:C427)</f>
        <v>0</v>
      </c>
      <c r="D422" s="294">
        <f t="shared" ref="D422:K422" si="122">SUM(D423:D427)</f>
        <v>0</v>
      </c>
      <c r="E422" s="294">
        <f t="shared" si="122"/>
        <v>280877502</v>
      </c>
      <c r="F422" s="294">
        <f t="shared" si="122"/>
        <v>0</v>
      </c>
      <c r="G422" s="294">
        <f t="shared" si="122"/>
        <v>280877502</v>
      </c>
      <c r="H422" s="294">
        <f t="shared" si="122"/>
        <v>0</v>
      </c>
      <c r="I422" s="294">
        <v>35715897</v>
      </c>
      <c r="J422" s="294">
        <v>35714397</v>
      </c>
      <c r="K422" s="294">
        <f t="shared" si="122"/>
        <v>35715897</v>
      </c>
      <c r="L422" s="294">
        <v>35714397</v>
      </c>
      <c r="M422" s="359"/>
      <c r="N422" s="335"/>
      <c r="O422" s="321"/>
    </row>
    <row r="423" spans="1:15" ht="135" hidden="1" x14ac:dyDescent="0.25">
      <c r="A423" s="341"/>
      <c r="B423" s="425" t="s">
        <v>327</v>
      </c>
      <c r="C423" s="305"/>
      <c r="D423" s="305"/>
      <c r="E423" s="304">
        <v>878990</v>
      </c>
      <c r="F423" s="304"/>
      <c r="G423" s="423">
        <v>878990</v>
      </c>
      <c r="H423" s="304"/>
      <c r="I423" s="423">
        <v>110000</v>
      </c>
      <c r="J423" s="304"/>
      <c r="K423" s="304">
        <v>110000</v>
      </c>
      <c r="L423" s="304"/>
      <c r="M423" s="361" t="s">
        <v>330</v>
      </c>
      <c r="N423" s="466" t="s">
        <v>320</v>
      </c>
      <c r="O423" s="321"/>
    </row>
    <row r="424" spans="1:15" ht="118.5" hidden="1" customHeight="1" x14ac:dyDescent="0.25">
      <c r="A424" s="341"/>
      <c r="B424" s="439" t="s">
        <v>311</v>
      </c>
      <c r="C424" s="395"/>
      <c r="D424" s="395"/>
      <c r="E424" s="396">
        <v>164998512</v>
      </c>
      <c r="F424" s="395"/>
      <c r="G424" s="424">
        <v>164998512</v>
      </c>
      <c r="H424" s="396"/>
      <c r="I424" s="424">
        <v>34844564</v>
      </c>
      <c r="J424" s="396">
        <v>200000</v>
      </c>
      <c r="K424" s="396">
        <v>34844564</v>
      </c>
      <c r="L424" s="396">
        <v>200000</v>
      </c>
      <c r="M424" s="359" t="s">
        <v>331</v>
      </c>
      <c r="N424" s="466" t="s">
        <v>320</v>
      </c>
      <c r="O424" s="321"/>
    </row>
    <row r="425" spans="1:15" ht="110.25" hidden="1" x14ac:dyDescent="0.25">
      <c r="A425" s="341"/>
      <c r="B425" s="336" t="s">
        <v>323</v>
      </c>
      <c r="C425" s="305"/>
      <c r="D425" s="305"/>
      <c r="E425" s="304">
        <v>115000000</v>
      </c>
      <c r="F425" s="306"/>
      <c r="G425" s="423">
        <v>115000000</v>
      </c>
      <c r="H425" s="304"/>
      <c r="I425" s="423">
        <v>669833</v>
      </c>
      <c r="J425" s="304">
        <v>35514397</v>
      </c>
      <c r="K425" s="304">
        <v>669833</v>
      </c>
      <c r="L425" s="304">
        <v>35514397</v>
      </c>
      <c r="M425" s="516" t="s">
        <v>332</v>
      </c>
      <c r="N425" s="466" t="s">
        <v>320</v>
      </c>
      <c r="O425" s="321"/>
    </row>
    <row r="426" spans="1:15" ht="31.5" hidden="1" x14ac:dyDescent="0.25">
      <c r="A426" s="341"/>
      <c r="B426" s="336" t="s">
        <v>316</v>
      </c>
      <c r="C426" s="305"/>
      <c r="D426" s="305"/>
      <c r="E426" s="304"/>
      <c r="F426" s="306"/>
      <c r="G426" s="424"/>
      <c r="H426" s="396"/>
      <c r="I426" s="424">
        <v>90000</v>
      </c>
      <c r="J426" s="396"/>
      <c r="K426" s="396">
        <v>90000</v>
      </c>
      <c r="L426" s="396"/>
      <c r="M426" s="515" t="s">
        <v>333</v>
      </c>
      <c r="N426" s="466" t="s">
        <v>320</v>
      </c>
      <c r="O426" s="321"/>
    </row>
    <row r="427" spans="1:15" ht="47.25" hidden="1" x14ac:dyDescent="0.25">
      <c r="A427" s="341"/>
      <c r="B427" s="340" t="s">
        <v>771</v>
      </c>
      <c r="C427" s="372"/>
      <c r="D427" s="371"/>
      <c r="E427" s="372"/>
      <c r="F427" s="377"/>
      <c r="G427" s="372"/>
      <c r="H427" s="377"/>
      <c r="I427" s="372">
        <v>1500</v>
      </c>
      <c r="J427" s="371"/>
      <c r="K427" s="372">
        <v>1500</v>
      </c>
      <c r="L427" s="371"/>
      <c r="M427" s="273" t="s">
        <v>772</v>
      </c>
      <c r="N427" s="477" t="s">
        <v>320</v>
      </c>
      <c r="O427" s="321"/>
    </row>
    <row r="428" spans="1:15" ht="57" hidden="1" x14ac:dyDescent="0.25">
      <c r="A428" s="341" t="s">
        <v>218</v>
      </c>
      <c r="B428" s="438" t="s">
        <v>110</v>
      </c>
      <c r="C428" s="293">
        <f t="shared" ref="C428:K428" si="123">C429</f>
        <v>0</v>
      </c>
      <c r="D428" s="293">
        <f t="shared" si="123"/>
        <v>0</v>
      </c>
      <c r="E428" s="293">
        <f t="shared" si="123"/>
        <v>0</v>
      </c>
      <c r="F428" s="293">
        <f t="shared" si="123"/>
        <v>0</v>
      </c>
      <c r="G428" s="370">
        <f t="shared" si="123"/>
        <v>0</v>
      </c>
      <c r="H428" s="370">
        <f t="shared" si="123"/>
        <v>0</v>
      </c>
      <c r="I428" s="370">
        <v>0</v>
      </c>
      <c r="J428" s="293">
        <v>0</v>
      </c>
      <c r="K428" s="293">
        <f t="shared" si="123"/>
        <v>0</v>
      </c>
      <c r="L428" s="293">
        <v>0</v>
      </c>
      <c r="M428" s="415"/>
      <c r="N428" s="358"/>
      <c r="O428" s="321"/>
    </row>
    <row r="429" spans="1:15" ht="30" hidden="1" x14ac:dyDescent="0.25">
      <c r="A429" s="341"/>
      <c r="B429" s="497" t="s">
        <v>207</v>
      </c>
      <c r="C429" s="294">
        <f t="shared" ref="C429:K429" si="124">SUM(C430:C431)</f>
        <v>0</v>
      </c>
      <c r="D429" s="294">
        <f t="shared" si="124"/>
        <v>0</v>
      </c>
      <c r="E429" s="294">
        <f t="shared" si="124"/>
        <v>0</v>
      </c>
      <c r="F429" s="294">
        <f t="shared" si="124"/>
        <v>0</v>
      </c>
      <c r="G429" s="371">
        <f t="shared" si="124"/>
        <v>0</v>
      </c>
      <c r="H429" s="371">
        <f t="shared" si="124"/>
        <v>0</v>
      </c>
      <c r="I429" s="371">
        <v>0</v>
      </c>
      <c r="J429" s="294">
        <v>0</v>
      </c>
      <c r="K429" s="294">
        <f t="shared" si="124"/>
        <v>0</v>
      </c>
      <c r="L429" s="294">
        <v>0</v>
      </c>
      <c r="M429" s="359"/>
      <c r="N429" s="335"/>
      <c r="O429" s="321"/>
    </row>
    <row r="430" spans="1:15" ht="15.75" hidden="1" x14ac:dyDescent="0.25">
      <c r="A430" s="341"/>
      <c r="B430" s="425"/>
      <c r="C430" s="329"/>
      <c r="D430" s="329"/>
      <c r="E430" s="328"/>
      <c r="F430" s="330"/>
      <c r="G430" s="390"/>
      <c r="H430" s="391"/>
      <c r="I430" s="390"/>
      <c r="J430" s="329"/>
      <c r="K430" s="329"/>
      <c r="L430" s="329"/>
      <c r="M430" s="360"/>
      <c r="N430" s="466"/>
      <c r="O430" s="321"/>
    </row>
    <row r="431" spans="1:15" ht="15.75" hidden="1" x14ac:dyDescent="0.25">
      <c r="A431" s="341"/>
      <c r="B431" s="439"/>
      <c r="C431" s="329"/>
      <c r="D431" s="329"/>
      <c r="E431" s="328"/>
      <c r="F431" s="330"/>
      <c r="G431" s="390"/>
      <c r="H431" s="391"/>
      <c r="I431" s="390"/>
      <c r="J431" s="329"/>
      <c r="K431" s="329"/>
      <c r="L431" s="329"/>
      <c r="M431" s="360"/>
      <c r="N431" s="466"/>
      <c r="O431" s="321"/>
    </row>
    <row r="432" spans="1:15" ht="57" hidden="1" x14ac:dyDescent="0.25">
      <c r="A432" s="341" t="s">
        <v>215</v>
      </c>
      <c r="B432" s="342" t="s">
        <v>85</v>
      </c>
      <c r="C432" s="293">
        <f>C433</f>
        <v>0</v>
      </c>
      <c r="D432" s="293">
        <f t="shared" ref="D432:K432" si="125">D433</f>
        <v>0</v>
      </c>
      <c r="E432" s="293">
        <f t="shared" si="125"/>
        <v>0</v>
      </c>
      <c r="F432" s="293">
        <f t="shared" si="125"/>
        <v>0</v>
      </c>
      <c r="G432" s="370">
        <f t="shared" si="125"/>
        <v>0</v>
      </c>
      <c r="H432" s="370">
        <f t="shared" si="125"/>
        <v>0</v>
      </c>
      <c r="I432" s="370">
        <v>0</v>
      </c>
      <c r="J432" s="293">
        <v>0</v>
      </c>
      <c r="K432" s="293">
        <f t="shared" si="125"/>
        <v>0</v>
      </c>
      <c r="L432" s="293">
        <v>0</v>
      </c>
      <c r="M432" s="415"/>
      <c r="N432" s="335"/>
      <c r="O432" s="321"/>
    </row>
    <row r="433" spans="1:15" ht="45" hidden="1" x14ac:dyDescent="0.25">
      <c r="A433" s="341"/>
      <c r="B433" s="491" t="s">
        <v>38</v>
      </c>
      <c r="C433" s="294">
        <f>C435+C434</f>
        <v>0</v>
      </c>
      <c r="D433" s="294">
        <f t="shared" ref="D433:K433" si="126">D435+D434</f>
        <v>0</v>
      </c>
      <c r="E433" s="294">
        <f t="shared" si="126"/>
        <v>0</v>
      </c>
      <c r="F433" s="294">
        <f t="shared" si="126"/>
        <v>0</v>
      </c>
      <c r="G433" s="371">
        <f t="shared" si="126"/>
        <v>0</v>
      </c>
      <c r="H433" s="371">
        <f t="shared" si="126"/>
        <v>0</v>
      </c>
      <c r="I433" s="371">
        <v>0</v>
      </c>
      <c r="J433" s="294">
        <v>0</v>
      </c>
      <c r="K433" s="294">
        <f t="shared" si="126"/>
        <v>0</v>
      </c>
      <c r="L433" s="294">
        <v>0</v>
      </c>
      <c r="M433" s="359"/>
      <c r="N433" s="335"/>
      <c r="O433" s="321"/>
    </row>
    <row r="434" spans="1:15" ht="15.75" hidden="1" x14ac:dyDescent="0.25">
      <c r="A434" s="341"/>
      <c r="B434" s="336"/>
      <c r="C434" s="293"/>
      <c r="D434" s="293"/>
      <c r="E434" s="332"/>
      <c r="F434" s="293"/>
      <c r="G434" s="372"/>
      <c r="H434" s="370"/>
      <c r="I434" s="370"/>
      <c r="J434" s="293"/>
      <c r="K434" s="293"/>
      <c r="L434" s="293"/>
      <c r="M434" s="415"/>
      <c r="N434" s="335"/>
      <c r="O434" s="321"/>
    </row>
    <row r="435" spans="1:15" ht="15.75" hidden="1" x14ac:dyDescent="0.25">
      <c r="A435" s="341"/>
      <c r="B435" s="336"/>
      <c r="C435" s="293"/>
      <c r="D435" s="293"/>
      <c r="E435" s="332"/>
      <c r="F435" s="293"/>
      <c r="G435" s="372"/>
      <c r="H435" s="370"/>
      <c r="I435" s="370"/>
      <c r="J435" s="293"/>
      <c r="K435" s="293"/>
      <c r="L435" s="293"/>
      <c r="M435" s="415"/>
      <c r="N435" s="335"/>
      <c r="O435" s="321"/>
    </row>
    <row r="436" spans="1:15" ht="57" hidden="1" x14ac:dyDescent="0.25">
      <c r="A436" s="341" t="s">
        <v>175</v>
      </c>
      <c r="B436" s="438" t="s">
        <v>108</v>
      </c>
      <c r="C436" s="293">
        <f t="shared" ref="C436:K436" si="127">C437</f>
        <v>0</v>
      </c>
      <c r="D436" s="293">
        <f t="shared" si="127"/>
        <v>0</v>
      </c>
      <c r="E436" s="293">
        <f>E437</f>
        <v>254110700</v>
      </c>
      <c r="F436" s="293">
        <f t="shared" si="127"/>
        <v>0</v>
      </c>
      <c r="G436" s="370">
        <f>G437</f>
        <v>254110700</v>
      </c>
      <c r="H436" s="370">
        <f t="shared" si="127"/>
        <v>0</v>
      </c>
      <c r="I436" s="370">
        <v>717570</v>
      </c>
      <c r="J436" s="293">
        <v>717570</v>
      </c>
      <c r="K436" s="293">
        <f t="shared" si="127"/>
        <v>717570</v>
      </c>
      <c r="L436" s="293">
        <v>717570</v>
      </c>
      <c r="M436" s="415"/>
      <c r="N436" s="335"/>
      <c r="O436" s="321"/>
    </row>
    <row r="437" spans="1:15" ht="30" hidden="1" x14ac:dyDescent="0.25">
      <c r="A437" s="341"/>
      <c r="B437" s="491" t="s">
        <v>101</v>
      </c>
      <c r="C437" s="294">
        <f>C438+C439+C440+C445</f>
        <v>0</v>
      </c>
      <c r="D437" s="294">
        <f t="shared" ref="D437:K437" si="128">D438+D439+D440+D445</f>
        <v>0</v>
      </c>
      <c r="E437" s="294">
        <f t="shared" si="128"/>
        <v>254110700</v>
      </c>
      <c r="F437" s="294">
        <f t="shared" si="128"/>
        <v>0</v>
      </c>
      <c r="G437" s="294">
        <f t="shared" si="128"/>
        <v>254110700</v>
      </c>
      <c r="H437" s="294">
        <f t="shared" si="128"/>
        <v>0</v>
      </c>
      <c r="I437" s="294">
        <v>717570</v>
      </c>
      <c r="J437" s="294">
        <v>717570</v>
      </c>
      <c r="K437" s="294">
        <f t="shared" si="128"/>
        <v>717570</v>
      </c>
      <c r="L437" s="294">
        <v>717570</v>
      </c>
      <c r="M437" s="359"/>
      <c r="N437" s="335"/>
      <c r="O437" s="321"/>
    </row>
    <row r="438" spans="1:15" ht="90" hidden="1" x14ac:dyDescent="0.25">
      <c r="A438" s="341"/>
      <c r="B438" s="336" t="s">
        <v>296</v>
      </c>
      <c r="C438" s="294"/>
      <c r="D438" s="294"/>
      <c r="E438" s="332">
        <v>16270</v>
      </c>
      <c r="F438" s="294"/>
      <c r="G438" s="372">
        <v>16270</v>
      </c>
      <c r="H438" s="371"/>
      <c r="I438" s="371"/>
      <c r="J438" s="294"/>
      <c r="K438" s="294"/>
      <c r="L438" s="294"/>
      <c r="M438" s="475" t="s">
        <v>297</v>
      </c>
      <c r="N438" s="475" t="s">
        <v>280</v>
      </c>
      <c r="O438" s="321"/>
    </row>
    <row r="439" spans="1:15" ht="45" hidden="1" x14ac:dyDescent="0.25">
      <c r="A439" s="341"/>
      <c r="B439" s="338" t="s">
        <v>298</v>
      </c>
      <c r="C439" s="294"/>
      <c r="D439" s="294"/>
      <c r="E439" s="332">
        <v>165000</v>
      </c>
      <c r="F439" s="332"/>
      <c r="G439" s="372">
        <v>165000</v>
      </c>
      <c r="H439" s="372"/>
      <c r="I439" s="371"/>
      <c r="J439" s="294"/>
      <c r="K439" s="294"/>
      <c r="L439" s="294"/>
      <c r="M439" s="475" t="s">
        <v>297</v>
      </c>
      <c r="N439" s="475" t="s">
        <v>280</v>
      </c>
      <c r="O439" s="321"/>
    </row>
    <row r="440" spans="1:15" ht="75" hidden="1" x14ac:dyDescent="0.25">
      <c r="A440" s="341"/>
      <c r="B440" s="431" t="s">
        <v>299</v>
      </c>
      <c r="C440" s="332"/>
      <c r="D440" s="300"/>
      <c r="E440" s="332">
        <f>E441+E442+E443+E444</f>
        <v>98465000</v>
      </c>
      <c r="F440" s="332"/>
      <c r="G440" s="372">
        <f>G441+G442+G443+G444</f>
        <v>98465000</v>
      </c>
      <c r="H440" s="372"/>
      <c r="I440" s="372"/>
      <c r="J440" s="332"/>
      <c r="K440" s="332"/>
      <c r="L440" s="332"/>
      <c r="M440" s="359"/>
      <c r="N440" s="359"/>
      <c r="O440" s="321"/>
    </row>
    <row r="441" spans="1:15" ht="47.25" hidden="1" x14ac:dyDescent="0.25">
      <c r="A441" s="341"/>
      <c r="B441" s="399" t="s">
        <v>300</v>
      </c>
      <c r="C441" s="294"/>
      <c r="D441" s="294"/>
      <c r="E441" s="294">
        <v>24050000</v>
      </c>
      <c r="F441" s="294"/>
      <c r="G441" s="371">
        <v>24050000</v>
      </c>
      <c r="H441" s="371"/>
      <c r="I441" s="371"/>
      <c r="J441" s="294"/>
      <c r="K441" s="294"/>
      <c r="L441" s="294"/>
      <c r="M441" s="359" t="s">
        <v>301</v>
      </c>
      <c r="N441" s="475" t="s">
        <v>280</v>
      </c>
      <c r="O441" s="321"/>
    </row>
    <row r="442" spans="1:15" ht="78.75" hidden="1" x14ac:dyDescent="0.25">
      <c r="A442" s="341"/>
      <c r="B442" s="399" t="s">
        <v>302</v>
      </c>
      <c r="C442" s="294"/>
      <c r="D442" s="513"/>
      <c r="E442" s="294">
        <v>65000000</v>
      </c>
      <c r="F442" s="294"/>
      <c r="G442" s="371">
        <v>65000000</v>
      </c>
      <c r="H442" s="371"/>
      <c r="I442" s="371"/>
      <c r="J442" s="294"/>
      <c r="K442" s="294"/>
      <c r="L442" s="294"/>
      <c r="M442" s="355" t="s">
        <v>303</v>
      </c>
      <c r="N442" s="475" t="s">
        <v>280</v>
      </c>
      <c r="O442" s="321"/>
    </row>
    <row r="443" spans="1:15" ht="47.25" hidden="1" x14ac:dyDescent="0.25">
      <c r="A443" s="341"/>
      <c r="B443" s="399" t="s">
        <v>304</v>
      </c>
      <c r="C443" s="294"/>
      <c r="D443" s="294"/>
      <c r="E443" s="294">
        <v>8600000</v>
      </c>
      <c r="F443" s="294"/>
      <c r="G443" s="371">
        <v>8600000</v>
      </c>
      <c r="H443" s="371"/>
      <c r="I443" s="371"/>
      <c r="J443" s="294"/>
      <c r="K443" s="294"/>
      <c r="L443" s="294"/>
      <c r="M443" s="355" t="s">
        <v>301</v>
      </c>
      <c r="N443" s="475" t="s">
        <v>280</v>
      </c>
      <c r="O443" s="321"/>
    </row>
    <row r="444" spans="1:15" ht="47.25" hidden="1" x14ac:dyDescent="0.25">
      <c r="A444" s="341"/>
      <c r="B444" s="486" t="s">
        <v>305</v>
      </c>
      <c r="C444" s="294"/>
      <c r="D444" s="294"/>
      <c r="E444" s="294">
        <v>815000</v>
      </c>
      <c r="F444" s="294"/>
      <c r="G444" s="371">
        <v>815000</v>
      </c>
      <c r="H444" s="371"/>
      <c r="I444" s="371"/>
      <c r="J444" s="294"/>
      <c r="K444" s="294"/>
      <c r="L444" s="294"/>
      <c r="M444" s="355" t="s">
        <v>301</v>
      </c>
      <c r="N444" s="475" t="s">
        <v>280</v>
      </c>
      <c r="O444" s="321"/>
    </row>
    <row r="445" spans="1:15" ht="165" hidden="1" x14ac:dyDescent="0.25">
      <c r="A445" s="341"/>
      <c r="B445" s="431" t="s">
        <v>306</v>
      </c>
      <c r="C445" s="332"/>
      <c r="D445" s="332"/>
      <c r="E445" s="332">
        <f>E446+E447+E448</f>
        <v>155464430</v>
      </c>
      <c r="F445" s="332"/>
      <c r="G445" s="372">
        <f>G446+G447+G448</f>
        <v>155464430</v>
      </c>
      <c r="H445" s="372"/>
      <c r="I445" s="372">
        <v>717570</v>
      </c>
      <c r="J445" s="332">
        <v>717570</v>
      </c>
      <c r="K445" s="332">
        <f>K446+K447+K448</f>
        <v>717570</v>
      </c>
      <c r="L445" s="332">
        <v>717570</v>
      </c>
      <c r="M445" s="355"/>
      <c r="N445" s="475"/>
      <c r="O445" s="321"/>
    </row>
    <row r="446" spans="1:15" ht="47.25" hidden="1" x14ac:dyDescent="0.25">
      <c r="A446" s="341"/>
      <c r="B446" s="486" t="s">
        <v>307</v>
      </c>
      <c r="C446" s="294"/>
      <c r="D446" s="294"/>
      <c r="E446" s="294">
        <v>50782430</v>
      </c>
      <c r="F446" s="294"/>
      <c r="G446" s="371">
        <v>50782430</v>
      </c>
      <c r="H446" s="371"/>
      <c r="I446" s="371">
        <v>717570</v>
      </c>
      <c r="J446" s="294"/>
      <c r="K446" s="294">
        <v>717570</v>
      </c>
      <c r="L446" s="294"/>
      <c r="M446" s="512" t="s">
        <v>301</v>
      </c>
      <c r="N446" s="475" t="s">
        <v>280</v>
      </c>
      <c r="O446" s="321"/>
    </row>
    <row r="447" spans="1:15" ht="31.5" hidden="1" x14ac:dyDescent="0.25">
      <c r="A447" s="341"/>
      <c r="B447" s="486" t="s">
        <v>308</v>
      </c>
      <c r="C447" s="294"/>
      <c r="D447" s="294"/>
      <c r="E447" s="294"/>
      <c r="F447" s="294"/>
      <c r="G447" s="371"/>
      <c r="H447" s="371"/>
      <c r="I447" s="371"/>
      <c r="J447" s="294">
        <v>717570</v>
      </c>
      <c r="K447" s="294"/>
      <c r="L447" s="294">
        <v>717570</v>
      </c>
      <c r="M447" s="512" t="s">
        <v>309</v>
      </c>
      <c r="N447" s="475" t="s">
        <v>280</v>
      </c>
      <c r="O447" s="321"/>
    </row>
    <row r="448" spans="1:15" ht="47.25" hidden="1" x14ac:dyDescent="0.25">
      <c r="A448" s="341"/>
      <c r="B448" s="486" t="s">
        <v>310</v>
      </c>
      <c r="C448" s="294"/>
      <c r="D448" s="294"/>
      <c r="E448" s="294">
        <v>104682000</v>
      </c>
      <c r="F448" s="294"/>
      <c r="G448" s="371">
        <v>104682000</v>
      </c>
      <c r="H448" s="371"/>
      <c r="I448" s="371"/>
      <c r="J448" s="294"/>
      <c r="K448" s="294"/>
      <c r="L448" s="294"/>
      <c r="M448" s="512" t="s">
        <v>301</v>
      </c>
      <c r="N448" s="475" t="s">
        <v>280</v>
      </c>
      <c r="O448" s="321"/>
    </row>
    <row r="449" spans="1:15" ht="16.5" hidden="1" customHeight="1" x14ac:dyDescent="0.25">
      <c r="A449" s="341"/>
      <c r="B449" s="431"/>
      <c r="C449" s="332"/>
      <c r="D449" s="332"/>
      <c r="E449" s="332"/>
      <c r="F449" s="332"/>
      <c r="G449" s="372"/>
      <c r="H449" s="372"/>
      <c r="I449" s="372"/>
      <c r="J449" s="332"/>
      <c r="K449" s="332"/>
      <c r="L449" s="332"/>
      <c r="M449" s="512"/>
      <c r="N449" s="475"/>
      <c r="O449" s="321"/>
    </row>
    <row r="450" spans="1:15" ht="16.5" hidden="1" customHeight="1" x14ac:dyDescent="0.25">
      <c r="A450" s="341"/>
      <c r="B450" s="431"/>
      <c r="C450" s="332"/>
      <c r="D450" s="332"/>
      <c r="E450" s="332"/>
      <c r="F450" s="332"/>
      <c r="G450" s="372"/>
      <c r="H450" s="372"/>
      <c r="I450" s="372"/>
      <c r="J450" s="332"/>
      <c r="K450" s="332"/>
      <c r="L450" s="332"/>
      <c r="M450" s="512"/>
      <c r="N450" s="475"/>
      <c r="O450" s="321"/>
    </row>
    <row r="451" spans="1:15" ht="114" hidden="1" x14ac:dyDescent="0.25">
      <c r="A451" s="341" t="s">
        <v>276</v>
      </c>
      <c r="B451" s="342" t="s">
        <v>277</v>
      </c>
      <c r="C451" s="293">
        <f>C452</f>
        <v>0</v>
      </c>
      <c r="D451" s="293">
        <f t="shared" ref="D451:K451" si="129">D452</f>
        <v>0</v>
      </c>
      <c r="E451" s="293">
        <f t="shared" si="129"/>
        <v>0</v>
      </c>
      <c r="F451" s="293">
        <f t="shared" si="129"/>
        <v>0</v>
      </c>
      <c r="G451" s="370">
        <f t="shared" si="129"/>
        <v>0</v>
      </c>
      <c r="H451" s="293">
        <f t="shared" si="129"/>
        <v>0</v>
      </c>
      <c r="I451" s="370">
        <v>0</v>
      </c>
      <c r="J451" s="293">
        <v>0</v>
      </c>
      <c r="K451" s="293">
        <f t="shared" si="129"/>
        <v>0</v>
      </c>
      <c r="L451" s="293">
        <v>0</v>
      </c>
      <c r="M451" s="359"/>
      <c r="N451" s="475"/>
      <c r="O451" s="321"/>
    </row>
    <row r="452" spans="1:15" ht="30" hidden="1" x14ac:dyDescent="0.25">
      <c r="A452" s="341"/>
      <c r="B452" s="497" t="s">
        <v>207</v>
      </c>
      <c r="C452" s="294">
        <f>SUM(C453:C455)</f>
        <v>0</v>
      </c>
      <c r="D452" s="294">
        <f t="shared" ref="D452:K452" si="130">SUM(D453:D455)</f>
        <v>0</v>
      </c>
      <c r="E452" s="294">
        <f t="shared" si="130"/>
        <v>0</v>
      </c>
      <c r="F452" s="294">
        <f t="shared" si="130"/>
        <v>0</v>
      </c>
      <c r="G452" s="371">
        <f t="shared" si="130"/>
        <v>0</v>
      </c>
      <c r="H452" s="294">
        <f t="shared" si="130"/>
        <v>0</v>
      </c>
      <c r="I452" s="371">
        <v>0</v>
      </c>
      <c r="J452" s="294">
        <v>0</v>
      </c>
      <c r="K452" s="294">
        <f t="shared" si="130"/>
        <v>0</v>
      </c>
      <c r="L452" s="294">
        <v>0</v>
      </c>
      <c r="M452" s="359"/>
      <c r="N452" s="475"/>
      <c r="O452" s="321"/>
    </row>
    <row r="453" spans="1:15" ht="60" hidden="1" x14ac:dyDescent="0.25">
      <c r="A453" s="341"/>
      <c r="B453" s="407" t="s">
        <v>311</v>
      </c>
      <c r="C453" s="370"/>
      <c r="D453" s="370"/>
      <c r="E453" s="372"/>
      <c r="F453" s="370"/>
      <c r="G453" s="372"/>
      <c r="H453" s="370"/>
      <c r="I453" s="372"/>
      <c r="J453" s="372"/>
      <c r="K453" s="372"/>
      <c r="L453" s="372"/>
      <c r="M453" s="632" t="s">
        <v>334</v>
      </c>
      <c r="N453" s="634" t="s">
        <v>320</v>
      </c>
      <c r="O453" s="321"/>
    </row>
    <row r="454" spans="1:15" ht="15.75" hidden="1" x14ac:dyDescent="0.25">
      <c r="A454" s="341"/>
      <c r="B454" s="340" t="s">
        <v>335</v>
      </c>
      <c r="C454" s="371"/>
      <c r="D454" s="377"/>
      <c r="E454" s="372"/>
      <c r="F454" s="372"/>
      <c r="G454" s="372"/>
      <c r="H454" s="372"/>
      <c r="I454" s="372"/>
      <c r="J454" s="372"/>
      <c r="K454" s="372"/>
      <c r="L454" s="372"/>
      <c r="M454" s="633"/>
      <c r="N454" s="635"/>
      <c r="O454" s="321"/>
    </row>
    <row r="455" spans="1:15" ht="15.75" hidden="1" x14ac:dyDescent="0.25">
      <c r="A455" s="341"/>
      <c r="B455" s="336"/>
      <c r="C455" s="316"/>
      <c r="D455" s="316"/>
      <c r="E455" s="316"/>
      <c r="F455" s="316"/>
      <c r="G455" s="366"/>
      <c r="H455" s="316"/>
      <c r="I455" s="366"/>
      <c r="J455" s="316"/>
      <c r="K455" s="316"/>
      <c r="L455" s="316"/>
      <c r="M455" s="517"/>
      <c r="N455" s="355"/>
      <c r="O455" s="321"/>
    </row>
    <row r="456" spans="1:15" ht="57" hidden="1" x14ac:dyDescent="0.25">
      <c r="A456" s="341" t="s">
        <v>4</v>
      </c>
      <c r="B456" s="438" t="s">
        <v>5</v>
      </c>
      <c r="C456" s="293">
        <f t="shared" ref="C456:K456" si="131">C457+C485+C489+C468+C471+C477+C482+C474</f>
        <v>0</v>
      </c>
      <c r="D456" s="293">
        <f t="shared" si="131"/>
        <v>0</v>
      </c>
      <c r="E456" s="293">
        <f t="shared" si="131"/>
        <v>915341</v>
      </c>
      <c r="F456" s="293">
        <f t="shared" si="131"/>
        <v>583638</v>
      </c>
      <c r="G456" s="370">
        <f t="shared" si="131"/>
        <v>915341</v>
      </c>
      <c r="H456" s="370">
        <f t="shared" si="131"/>
        <v>13043331</v>
      </c>
      <c r="I456" s="370">
        <v>19325310</v>
      </c>
      <c r="J456" s="293">
        <v>19325310</v>
      </c>
      <c r="K456" s="293">
        <f t="shared" si="131"/>
        <v>6865617</v>
      </c>
      <c r="L456" s="293">
        <v>6865617</v>
      </c>
      <c r="M456" s="415"/>
      <c r="N456" s="335"/>
      <c r="O456" s="321"/>
    </row>
    <row r="457" spans="1:15" ht="71.25" hidden="1" x14ac:dyDescent="0.25">
      <c r="A457" s="341" t="s">
        <v>6</v>
      </c>
      <c r="B457" s="342" t="s">
        <v>7</v>
      </c>
      <c r="C457" s="293">
        <f>C458</f>
        <v>0</v>
      </c>
      <c r="D457" s="293">
        <f t="shared" ref="D457:K457" si="132">D458</f>
        <v>0</v>
      </c>
      <c r="E457" s="293">
        <f t="shared" si="132"/>
        <v>124048</v>
      </c>
      <c r="F457" s="293">
        <f t="shared" si="132"/>
        <v>0</v>
      </c>
      <c r="G457" s="370">
        <f t="shared" si="132"/>
        <v>124048</v>
      </c>
      <c r="H457" s="370">
        <f t="shared" si="132"/>
        <v>12459693</v>
      </c>
      <c r="I457" s="370">
        <v>17367534</v>
      </c>
      <c r="J457" s="293">
        <v>18867534</v>
      </c>
      <c r="K457" s="293">
        <f t="shared" si="132"/>
        <v>5647534</v>
      </c>
      <c r="L457" s="293">
        <v>6407841</v>
      </c>
      <c r="M457" s="415"/>
      <c r="N457" s="335"/>
      <c r="O457" s="321"/>
    </row>
    <row r="458" spans="1:15" ht="48" hidden="1" customHeight="1" x14ac:dyDescent="0.25">
      <c r="A458" s="498"/>
      <c r="B458" s="486" t="s">
        <v>103</v>
      </c>
      <c r="C458" s="294">
        <f t="shared" ref="C458:K458" si="133">SUM(C459:C467)</f>
        <v>0</v>
      </c>
      <c r="D458" s="294">
        <f t="shared" si="133"/>
        <v>0</v>
      </c>
      <c r="E458" s="294">
        <f t="shared" si="133"/>
        <v>124048</v>
      </c>
      <c r="F458" s="294">
        <f t="shared" si="133"/>
        <v>0</v>
      </c>
      <c r="G458" s="371">
        <f t="shared" si="133"/>
        <v>124048</v>
      </c>
      <c r="H458" s="371">
        <f t="shared" si="133"/>
        <v>12459693</v>
      </c>
      <c r="I458" s="371">
        <v>17367534</v>
      </c>
      <c r="J458" s="294">
        <v>18867534</v>
      </c>
      <c r="K458" s="294">
        <f t="shared" si="133"/>
        <v>5647534</v>
      </c>
      <c r="L458" s="294">
        <v>6407841</v>
      </c>
      <c r="M458" s="359"/>
      <c r="N458" s="335"/>
      <c r="O458" s="321"/>
    </row>
    <row r="459" spans="1:15" ht="63" hidden="1" x14ac:dyDescent="0.25">
      <c r="A459" s="498"/>
      <c r="B459" s="499" t="s">
        <v>344</v>
      </c>
      <c r="C459" s="332"/>
      <c r="D459" s="332"/>
      <c r="E459" s="332"/>
      <c r="F459" s="332"/>
      <c r="G459" s="372"/>
      <c r="H459" s="372"/>
      <c r="I459" s="372">
        <v>1087534</v>
      </c>
      <c r="J459" s="332">
        <v>1087534</v>
      </c>
      <c r="K459" s="332">
        <v>1087534</v>
      </c>
      <c r="L459" s="332">
        <v>1087534</v>
      </c>
      <c r="M459" s="359" t="s">
        <v>345</v>
      </c>
      <c r="N459" s="359" t="s">
        <v>345</v>
      </c>
      <c r="O459" s="321"/>
    </row>
    <row r="460" spans="1:15" ht="147.75" hidden="1" customHeight="1" x14ac:dyDescent="0.25">
      <c r="A460" s="498"/>
      <c r="B460" s="500" t="s">
        <v>346</v>
      </c>
      <c r="C460" s="332"/>
      <c r="D460" s="332"/>
      <c r="E460" s="332"/>
      <c r="F460" s="332"/>
      <c r="G460" s="372"/>
      <c r="H460" s="372">
        <v>739693</v>
      </c>
      <c r="I460" s="372"/>
      <c r="J460" s="332">
        <v>3000000</v>
      </c>
      <c r="K460" s="332"/>
      <c r="L460" s="332">
        <v>2260307</v>
      </c>
      <c r="M460" s="359" t="s">
        <v>347</v>
      </c>
      <c r="N460" s="359" t="s">
        <v>348</v>
      </c>
      <c r="O460" s="321"/>
    </row>
    <row r="461" spans="1:15" ht="39.75" hidden="1" customHeight="1" x14ac:dyDescent="0.25">
      <c r="A461" s="498"/>
      <c r="B461" s="500" t="s">
        <v>371</v>
      </c>
      <c r="C461" s="332"/>
      <c r="D461" s="332"/>
      <c r="E461" s="332"/>
      <c r="F461" s="332"/>
      <c r="G461" s="372"/>
      <c r="H461" s="372"/>
      <c r="I461" s="372">
        <v>3060000</v>
      </c>
      <c r="J461" s="332"/>
      <c r="K461" s="332">
        <v>3060000</v>
      </c>
      <c r="L461" s="332"/>
      <c r="M461" s="359" t="s">
        <v>372</v>
      </c>
      <c r="N461" s="359" t="s">
        <v>372</v>
      </c>
      <c r="O461" s="321"/>
    </row>
    <row r="462" spans="1:15" ht="57.75" hidden="1" customHeight="1" x14ac:dyDescent="0.25">
      <c r="A462" s="498"/>
      <c r="B462" s="500" t="s">
        <v>349</v>
      </c>
      <c r="C462" s="332"/>
      <c r="D462" s="332"/>
      <c r="E462" s="332"/>
      <c r="F462" s="332"/>
      <c r="G462" s="372"/>
      <c r="H462" s="372"/>
      <c r="I462" s="372">
        <v>11720000</v>
      </c>
      <c r="J462" s="332"/>
      <c r="K462" s="332"/>
      <c r="L462" s="332"/>
      <c r="M462" s="359" t="s">
        <v>350</v>
      </c>
      <c r="N462" s="359" t="s">
        <v>351</v>
      </c>
      <c r="O462" s="321"/>
    </row>
    <row r="463" spans="1:15" ht="129.75" hidden="1" customHeight="1" x14ac:dyDescent="0.25">
      <c r="A463" s="498"/>
      <c r="B463" s="500" t="s">
        <v>352</v>
      </c>
      <c r="C463" s="332"/>
      <c r="D463" s="332"/>
      <c r="E463" s="332"/>
      <c r="F463" s="332"/>
      <c r="G463" s="372"/>
      <c r="H463" s="372">
        <v>11720000</v>
      </c>
      <c r="I463" s="372"/>
      <c r="J463" s="332">
        <v>14780000</v>
      </c>
      <c r="K463" s="332"/>
      <c r="L463" s="332">
        <v>3060000</v>
      </c>
      <c r="M463" s="359" t="s">
        <v>353</v>
      </c>
      <c r="N463" s="359" t="s">
        <v>354</v>
      </c>
      <c r="O463" s="321"/>
    </row>
    <row r="464" spans="1:15" ht="31.5" hidden="1" x14ac:dyDescent="0.25">
      <c r="A464" s="498"/>
      <c r="B464" s="616" t="s">
        <v>342</v>
      </c>
      <c r="C464" s="332"/>
      <c r="D464" s="332"/>
      <c r="E464" s="332">
        <v>124048</v>
      </c>
      <c r="F464" s="332"/>
      <c r="G464" s="372">
        <v>124048</v>
      </c>
      <c r="H464" s="372"/>
      <c r="I464" s="372"/>
      <c r="J464" s="332"/>
      <c r="K464" s="332"/>
      <c r="L464" s="332"/>
      <c r="M464" s="359" t="s">
        <v>355</v>
      </c>
      <c r="N464" s="359" t="s">
        <v>355</v>
      </c>
      <c r="O464" s="321"/>
    </row>
    <row r="465" spans="1:15" ht="78.75" hidden="1" x14ac:dyDescent="0.25">
      <c r="A465" s="498"/>
      <c r="B465" s="617"/>
      <c r="C465" s="332"/>
      <c r="D465" s="332"/>
      <c r="E465" s="332"/>
      <c r="F465" s="332"/>
      <c r="G465" s="372"/>
      <c r="H465" s="372"/>
      <c r="I465" s="372">
        <v>1500000</v>
      </c>
      <c r="J465" s="332"/>
      <c r="K465" s="332">
        <v>1500000</v>
      </c>
      <c r="L465" s="332"/>
      <c r="M465" s="359" t="s">
        <v>356</v>
      </c>
      <c r="N465" s="359" t="s">
        <v>357</v>
      </c>
      <c r="O465" s="321"/>
    </row>
    <row r="466" spans="1:15" ht="15.75" hidden="1" x14ac:dyDescent="0.25">
      <c r="A466" s="498"/>
      <c r="B466" s="500"/>
      <c r="C466" s="332"/>
      <c r="D466" s="332"/>
      <c r="E466" s="332"/>
      <c r="F466" s="332"/>
      <c r="G466" s="372"/>
      <c r="H466" s="372"/>
      <c r="I466" s="372"/>
      <c r="J466" s="332"/>
      <c r="K466" s="332"/>
      <c r="L466" s="332"/>
      <c r="M466" s="359"/>
      <c r="N466" s="364"/>
      <c r="O466" s="321"/>
    </row>
    <row r="467" spans="1:15" ht="15.75" hidden="1" x14ac:dyDescent="0.25">
      <c r="A467" s="498"/>
      <c r="B467" s="500"/>
      <c r="C467" s="332"/>
      <c r="D467" s="332"/>
      <c r="E467" s="332"/>
      <c r="F467" s="332"/>
      <c r="G467" s="372"/>
      <c r="H467" s="372"/>
      <c r="I467" s="372"/>
      <c r="J467" s="332"/>
      <c r="K467" s="332"/>
      <c r="L467" s="332"/>
      <c r="M467" s="359"/>
      <c r="N467" s="359"/>
      <c r="O467" s="321"/>
    </row>
    <row r="468" spans="1:15" ht="57" hidden="1" x14ac:dyDescent="0.25">
      <c r="A468" s="341" t="s">
        <v>87</v>
      </c>
      <c r="B468" s="490" t="s">
        <v>88</v>
      </c>
      <c r="C468" s="293">
        <f t="shared" ref="C468:K469" si="134">C469</f>
        <v>0</v>
      </c>
      <c r="D468" s="293">
        <f t="shared" si="134"/>
        <v>0</v>
      </c>
      <c r="E468" s="293">
        <f t="shared" si="134"/>
        <v>0</v>
      </c>
      <c r="F468" s="293">
        <f t="shared" si="134"/>
        <v>0</v>
      </c>
      <c r="G468" s="370">
        <f t="shared" si="134"/>
        <v>0</v>
      </c>
      <c r="H468" s="370">
        <f t="shared" si="134"/>
        <v>0</v>
      </c>
      <c r="I468" s="370">
        <v>0</v>
      </c>
      <c r="J468" s="293">
        <v>0</v>
      </c>
      <c r="K468" s="293">
        <f t="shared" si="134"/>
        <v>0</v>
      </c>
      <c r="L468" s="293">
        <v>0</v>
      </c>
      <c r="M468" s="415"/>
      <c r="N468" s="359"/>
      <c r="O468" s="321"/>
    </row>
    <row r="469" spans="1:15" ht="75" hidden="1" x14ac:dyDescent="0.25">
      <c r="A469" s="341"/>
      <c r="B469" s="486" t="s">
        <v>103</v>
      </c>
      <c r="C469" s="332">
        <f>C470</f>
        <v>0</v>
      </c>
      <c r="D469" s="332">
        <f t="shared" si="134"/>
        <v>0</v>
      </c>
      <c r="E469" s="332">
        <f t="shared" si="134"/>
        <v>0</v>
      </c>
      <c r="F469" s="332">
        <f t="shared" si="134"/>
        <v>0</v>
      </c>
      <c r="G469" s="372">
        <f t="shared" si="134"/>
        <v>0</v>
      </c>
      <c r="H469" s="372">
        <f t="shared" si="134"/>
        <v>0</v>
      </c>
      <c r="I469" s="372">
        <v>0</v>
      </c>
      <c r="J469" s="332">
        <v>0</v>
      </c>
      <c r="K469" s="332">
        <f t="shared" si="134"/>
        <v>0</v>
      </c>
      <c r="L469" s="332">
        <v>0</v>
      </c>
      <c r="M469" s="359"/>
      <c r="N469" s="335"/>
      <c r="O469" s="321"/>
    </row>
    <row r="470" spans="1:15" ht="15.75" hidden="1" x14ac:dyDescent="0.25">
      <c r="A470" s="341"/>
      <c r="B470" s="499"/>
      <c r="C470" s="332"/>
      <c r="D470" s="332"/>
      <c r="E470" s="332"/>
      <c r="F470" s="332"/>
      <c r="G470" s="372"/>
      <c r="H470" s="372"/>
      <c r="I470" s="372"/>
      <c r="J470" s="332"/>
      <c r="K470" s="332"/>
      <c r="L470" s="332"/>
      <c r="M470" s="359"/>
      <c r="N470" s="359"/>
      <c r="O470" s="321"/>
    </row>
    <row r="471" spans="1:15" ht="71.25" hidden="1" x14ac:dyDescent="0.25">
      <c r="A471" s="341" t="s">
        <v>89</v>
      </c>
      <c r="B471" s="490" t="s">
        <v>90</v>
      </c>
      <c r="C471" s="293">
        <f t="shared" ref="C471:K472" si="135">C472</f>
        <v>0</v>
      </c>
      <c r="D471" s="293">
        <f t="shared" si="135"/>
        <v>0</v>
      </c>
      <c r="E471" s="293">
        <f t="shared" si="135"/>
        <v>0</v>
      </c>
      <c r="F471" s="293">
        <f t="shared" si="135"/>
        <v>0</v>
      </c>
      <c r="G471" s="370">
        <f t="shared" si="135"/>
        <v>0</v>
      </c>
      <c r="H471" s="370">
        <f t="shared" si="135"/>
        <v>0</v>
      </c>
      <c r="I471" s="370">
        <v>0</v>
      </c>
      <c r="J471" s="293">
        <v>0</v>
      </c>
      <c r="K471" s="293">
        <f t="shared" si="135"/>
        <v>0</v>
      </c>
      <c r="L471" s="293">
        <v>0</v>
      </c>
      <c r="M471" s="415"/>
      <c r="N471" s="335"/>
      <c r="O471" s="321"/>
    </row>
    <row r="472" spans="1:15" ht="75" hidden="1" x14ac:dyDescent="0.25">
      <c r="A472" s="341"/>
      <c r="B472" s="486" t="s">
        <v>103</v>
      </c>
      <c r="C472" s="294">
        <f>C473</f>
        <v>0</v>
      </c>
      <c r="D472" s="294">
        <f t="shared" si="135"/>
        <v>0</v>
      </c>
      <c r="E472" s="294">
        <f t="shared" si="135"/>
        <v>0</v>
      </c>
      <c r="F472" s="294">
        <f t="shared" si="135"/>
        <v>0</v>
      </c>
      <c r="G472" s="371">
        <f t="shared" si="135"/>
        <v>0</v>
      </c>
      <c r="H472" s="371">
        <f t="shared" si="135"/>
        <v>0</v>
      </c>
      <c r="I472" s="371">
        <v>0</v>
      </c>
      <c r="J472" s="294">
        <v>0</v>
      </c>
      <c r="K472" s="294">
        <f t="shared" si="135"/>
        <v>0</v>
      </c>
      <c r="L472" s="294">
        <v>0</v>
      </c>
      <c r="M472" s="359"/>
      <c r="N472" s="335"/>
      <c r="O472" s="321"/>
    </row>
    <row r="473" spans="1:15" ht="15.75" hidden="1" x14ac:dyDescent="0.25">
      <c r="A473" s="341"/>
      <c r="B473" s="499"/>
      <c r="C473" s="332"/>
      <c r="D473" s="332"/>
      <c r="E473" s="332"/>
      <c r="F473" s="332"/>
      <c r="G473" s="372"/>
      <c r="H473" s="372"/>
      <c r="I473" s="372"/>
      <c r="J473" s="300"/>
      <c r="K473" s="300"/>
      <c r="L473" s="300"/>
      <c r="M473" s="358"/>
      <c r="N473" s="335"/>
      <c r="O473" s="321"/>
    </row>
    <row r="474" spans="1:15" ht="57" hidden="1" x14ac:dyDescent="0.25">
      <c r="A474" s="341" t="s">
        <v>200</v>
      </c>
      <c r="B474" s="490" t="s">
        <v>203</v>
      </c>
      <c r="C474" s="293">
        <f>SUM(C475)</f>
        <v>0</v>
      </c>
      <c r="D474" s="332">
        <f t="shared" ref="D474:K475" si="136">SUM(D475)</f>
        <v>0</v>
      </c>
      <c r="E474" s="332">
        <f t="shared" si="136"/>
        <v>0</v>
      </c>
      <c r="F474" s="332">
        <f t="shared" si="136"/>
        <v>0</v>
      </c>
      <c r="G474" s="372">
        <f t="shared" si="136"/>
        <v>0</v>
      </c>
      <c r="H474" s="372">
        <f t="shared" si="136"/>
        <v>0</v>
      </c>
      <c r="I474" s="370">
        <v>0</v>
      </c>
      <c r="J474" s="293">
        <v>0</v>
      </c>
      <c r="K474" s="293">
        <f t="shared" si="136"/>
        <v>0</v>
      </c>
      <c r="L474" s="293">
        <v>0</v>
      </c>
      <c r="M474" s="415"/>
      <c r="N474" s="335"/>
      <c r="O474" s="321"/>
    </row>
    <row r="475" spans="1:15" ht="75" hidden="1" x14ac:dyDescent="0.25">
      <c r="A475" s="341"/>
      <c r="B475" s="486" t="s">
        <v>103</v>
      </c>
      <c r="C475" s="294">
        <f>SUM(C476)</f>
        <v>0</v>
      </c>
      <c r="D475" s="294">
        <f t="shared" si="136"/>
        <v>0</v>
      </c>
      <c r="E475" s="294">
        <f t="shared" si="136"/>
        <v>0</v>
      </c>
      <c r="F475" s="294">
        <f t="shared" si="136"/>
        <v>0</v>
      </c>
      <c r="G475" s="371">
        <f t="shared" si="136"/>
        <v>0</v>
      </c>
      <c r="H475" s="371">
        <f t="shared" si="136"/>
        <v>0</v>
      </c>
      <c r="I475" s="371">
        <v>0</v>
      </c>
      <c r="J475" s="294">
        <v>0</v>
      </c>
      <c r="K475" s="294">
        <f t="shared" si="136"/>
        <v>0</v>
      </c>
      <c r="L475" s="294">
        <v>0</v>
      </c>
      <c r="M475" s="359"/>
      <c r="N475" s="335"/>
      <c r="O475" s="321"/>
    </row>
    <row r="476" spans="1:15" ht="15.75" hidden="1" x14ac:dyDescent="0.25">
      <c r="A476" s="341"/>
      <c r="B476" s="499"/>
      <c r="C476" s="332"/>
      <c r="D476" s="332"/>
      <c r="E476" s="332"/>
      <c r="F476" s="332"/>
      <c r="G476" s="372"/>
      <c r="H476" s="372"/>
      <c r="I476" s="372"/>
      <c r="J476" s="332"/>
      <c r="K476" s="332"/>
      <c r="L476" s="332"/>
      <c r="M476" s="359"/>
      <c r="N476" s="359"/>
      <c r="O476" s="321"/>
    </row>
    <row r="477" spans="1:15" ht="85.5" x14ac:dyDescent="0.25">
      <c r="A477" s="341" t="s">
        <v>91</v>
      </c>
      <c r="B477" s="490" t="s">
        <v>204</v>
      </c>
      <c r="C477" s="293">
        <f>C478</f>
        <v>0</v>
      </c>
      <c r="D477" s="293">
        <f t="shared" ref="D477:K477" si="137">D478</f>
        <v>0</v>
      </c>
      <c r="E477" s="293">
        <f t="shared" si="137"/>
        <v>123566</v>
      </c>
      <c r="F477" s="293">
        <f t="shared" si="137"/>
        <v>0</v>
      </c>
      <c r="G477" s="370">
        <f t="shared" si="137"/>
        <v>123566</v>
      </c>
      <c r="H477" s="370">
        <f t="shared" si="137"/>
        <v>0</v>
      </c>
      <c r="I477" s="370">
        <v>1500000</v>
      </c>
      <c r="J477" s="293">
        <v>0</v>
      </c>
      <c r="K477" s="293">
        <f t="shared" si="137"/>
        <v>760307</v>
      </c>
      <c r="L477" s="293">
        <v>0</v>
      </c>
      <c r="M477" s="415"/>
      <c r="N477" s="335"/>
      <c r="O477" s="321"/>
    </row>
    <row r="478" spans="1:15" ht="75" x14ac:dyDescent="0.25">
      <c r="A478" s="341"/>
      <c r="B478" s="486" t="s">
        <v>103</v>
      </c>
      <c r="C478" s="294">
        <f>SUM(C479:C481)</f>
        <v>0</v>
      </c>
      <c r="D478" s="294">
        <f t="shared" ref="D478:K478" si="138">SUM(D479:D481)</f>
        <v>0</v>
      </c>
      <c r="E478" s="294">
        <f t="shared" si="138"/>
        <v>123566</v>
      </c>
      <c r="F478" s="294">
        <f t="shared" si="138"/>
        <v>0</v>
      </c>
      <c r="G478" s="371">
        <f t="shared" si="138"/>
        <v>123566</v>
      </c>
      <c r="H478" s="371">
        <f t="shared" si="138"/>
        <v>0</v>
      </c>
      <c r="I478" s="371">
        <v>1500000</v>
      </c>
      <c r="J478" s="294">
        <v>0</v>
      </c>
      <c r="K478" s="294">
        <f t="shared" si="138"/>
        <v>760307</v>
      </c>
      <c r="L478" s="294">
        <v>0</v>
      </c>
      <c r="M478" s="359"/>
      <c r="N478" s="335"/>
      <c r="O478" s="321"/>
    </row>
    <row r="479" spans="1:15" ht="37.5" customHeight="1" x14ac:dyDescent="0.25">
      <c r="A479" s="341"/>
      <c r="B479" s="519" t="s">
        <v>342</v>
      </c>
      <c r="C479" s="332"/>
      <c r="D479" s="332"/>
      <c r="E479" s="332">
        <v>123566</v>
      </c>
      <c r="F479" s="332"/>
      <c r="G479" s="332">
        <v>123566</v>
      </c>
      <c r="H479" s="332"/>
      <c r="I479" s="332"/>
      <c r="J479" s="332"/>
      <c r="K479" s="332"/>
      <c r="L479" s="332"/>
      <c r="M479" s="359" t="s">
        <v>355</v>
      </c>
      <c r="N479" s="359" t="s">
        <v>355</v>
      </c>
      <c r="O479" s="321"/>
    </row>
    <row r="480" spans="1:15" ht="78.75" x14ac:dyDescent="0.25">
      <c r="A480" s="341"/>
      <c r="B480" s="518"/>
      <c r="C480" s="332"/>
      <c r="D480" s="332"/>
      <c r="E480" s="332"/>
      <c r="F480" s="332"/>
      <c r="G480" s="332"/>
      <c r="H480" s="332"/>
      <c r="I480" s="278">
        <v>1500000</v>
      </c>
      <c r="J480" s="332"/>
      <c r="K480" s="278">
        <v>760307</v>
      </c>
      <c r="L480" s="332"/>
      <c r="M480" s="359" t="s">
        <v>358</v>
      </c>
      <c r="N480" s="359" t="s">
        <v>357</v>
      </c>
      <c r="O480" s="321"/>
    </row>
    <row r="481" spans="1:15" ht="15.75" hidden="1" x14ac:dyDescent="0.25">
      <c r="A481" s="341"/>
      <c r="B481" s="338"/>
      <c r="C481" s="332"/>
      <c r="D481" s="294"/>
      <c r="E481" s="332"/>
      <c r="F481" s="332"/>
      <c r="G481" s="372"/>
      <c r="H481" s="372"/>
      <c r="I481" s="372"/>
      <c r="J481" s="332"/>
      <c r="K481" s="332"/>
      <c r="L481" s="332"/>
      <c r="M481" s="359"/>
      <c r="N481" s="359"/>
      <c r="O481" s="321"/>
    </row>
    <row r="482" spans="1:15" ht="128.25" hidden="1" x14ac:dyDescent="0.25">
      <c r="A482" s="341" t="s">
        <v>100</v>
      </c>
      <c r="B482" s="490" t="s">
        <v>140</v>
      </c>
      <c r="C482" s="293">
        <f t="shared" ref="C482:K482" si="139">C483</f>
        <v>0</v>
      </c>
      <c r="D482" s="293">
        <f t="shared" si="139"/>
        <v>0</v>
      </c>
      <c r="E482" s="293">
        <f t="shared" si="139"/>
        <v>0</v>
      </c>
      <c r="F482" s="293">
        <f t="shared" si="139"/>
        <v>2650</v>
      </c>
      <c r="G482" s="370">
        <f t="shared" si="139"/>
        <v>0</v>
      </c>
      <c r="H482" s="370">
        <f t="shared" si="139"/>
        <v>2650</v>
      </c>
      <c r="I482" s="370">
        <v>0</v>
      </c>
      <c r="J482" s="293">
        <v>0</v>
      </c>
      <c r="K482" s="293">
        <f t="shared" si="139"/>
        <v>0</v>
      </c>
      <c r="L482" s="293">
        <v>0</v>
      </c>
      <c r="M482" s="415"/>
      <c r="N482" s="335"/>
      <c r="O482" s="321"/>
    </row>
    <row r="483" spans="1:15" ht="30" hidden="1" x14ac:dyDescent="0.25">
      <c r="A483" s="341"/>
      <c r="B483" s="344" t="s">
        <v>102</v>
      </c>
      <c r="C483" s="294">
        <f t="shared" ref="C483:K483" si="140">SUM(C484:C484)</f>
        <v>0</v>
      </c>
      <c r="D483" s="294">
        <f t="shared" si="140"/>
        <v>0</v>
      </c>
      <c r="E483" s="294">
        <f t="shared" si="140"/>
        <v>0</v>
      </c>
      <c r="F483" s="294">
        <f t="shared" si="140"/>
        <v>2650</v>
      </c>
      <c r="G483" s="371">
        <f t="shared" si="140"/>
        <v>0</v>
      </c>
      <c r="H483" s="371">
        <f t="shared" si="140"/>
        <v>2650</v>
      </c>
      <c r="I483" s="371">
        <v>0</v>
      </c>
      <c r="J483" s="294">
        <v>0</v>
      </c>
      <c r="K483" s="294">
        <f t="shared" si="140"/>
        <v>0</v>
      </c>
      <c r="L483" s="294">
        <v>0</v>
      </c>
      <c r="M483" s="359"/>
      <c r="N483" s="335"/>
      <c r="O483" s="321"/>
    </row>
    <row r="484" spans="1:15" ht="42" hidden="1" customHeight="1" x14ac:dyDescent="0.25">
      <c r="A484" s="341"/>
      <c r="B484" s="499" t="s">
        <v>359</v>
      </c>
      <c r="C484" s="332"/>
      <c r="D484" s="332"/>
      <c r="E484" s="332"/>
      <c r="F484" s="332">
        <v>2650</v>
      </c>
      <c r="G484" s="372"/>
      <c r="H484" s="372">
        <v>2650</v>
      </c>
      <c r="I484" s="372"/>
      <c r="J484" s="332"/>
      <c r="K484" s="332"/>
      <c r="L484" s="332"/>
      <c r="M484" s="359" t="s">
        <v>360</v>
      </c>
      <c r="N484" s="335" t="s">
        <v>360</v>
      </c>
      <c r="O484" s="321"/>
    </row>
    <row r="485" spans="1:15" ht="57" hidden="1" x14ac:dyDescent="0.25">
      <c r="A485" s="341" t="s">
        <v>8</v>
      </c>
      <c r="B485" s="342" t="s">
        <v>9</v>
      </c>
      <c r="C485" s="293">
        <f t="shared" ref="C485:K485" si="141">C486</f>
        <v>0</v>
      </c>
      <c r="D485" s="293">
        <f t="shared" si="141"/>
        <v>0</v>
      </c>
      <c r="E485" s="293">
        <f t="shared" si="141"/>
        <v>667727</v>
      </c>
      <c r="F485" s="293">
        <f t="shared" si="141"/>
        <v>580988</v>
      </c>
      <c r="G485" s="370">
        <f t="shared" si="141"/>
        <v>667727</v>
      </c>
      <c r="H485" s="370">
        <f t="shared" si="141"/>
        <v>580988</v>
      </c>
      <c r="I485" s="370">
        <v>0</v>
      </c>
      <c r="J485" s="293">
        <v>0</v>
      </c>
      <c r="K485" s="293">
        <f t="shared" si="141"/>
        <v>0</v>
      </c>
      <c r="L485" s="293">
        <v>0</v>
      </c>
      <c r="M485" s="415"/>
      <c r="N485" s="335"/>
      <c r="O485" s="321"/>
    </row>
    <row r="486" spans="1:15" ht="30" hidden="1" x14ac:dyDescent="0.25">
      <c r="A486" s="341"/>
      <c r="B486" s="344" t="s">
        <v>102</v>
      </c>
      <c r="C486" s="294">
        <f>C487+C488</f>
        <v>0</v>
      </c>
      <c r="D486" s="294">
        <f t="shared" ref="D486:K486" si="142">D487+D488</f>
        <v>0</v>
      </c>
      <c r="E486" s="294">
        <f t="shared" si="142"/>
        <v>667727</v>
      </c>
      <c r="F486" s="294">
        <f t="shared" si="142"/>
        <v>580988</v>
      </c>
      <c r="G486" s="371">
        <f t="shared" si="142"/>
        <v>667727</v>
      </c>
      <c r="H486" s="371">
        <f t="shared" si="142"/>
        <v>580988</v>
      </c>
      <c r="I486" s="371">
        <v>0</v>
      </c>
      <c r="J486" s="294">
        <v>0</v>
      </c>
      <c r="K486" s="294">
        <f t="shared" si="142"/>
        <v>0</v>
      </c>
      <c r="L486" s="294">
        <v>0</v>
      </c>
      <c r="M486" s="359"/>
      <c r="N486" s="335"/>
      <c r="O486" s="321"/>
    </row>
    <row r="487" spans="1:15" ht="37.5" hidden="1" customHeight="1" x14ac:dyDescent="0.25">
      <c r="A487" s="498"/>
      <c r="B487" s="429" t="s">
        <v>361</v>
      </c>
      <c r="C487" s="332"/>
      <c r="D487" s="332"/>
      <c r="E487" s="332">
        <v>667727</v>
      </c>
      <c r="F487" s="332"/>
      <c r="G487" s="372">
        <v>667727</v>
      </c>
      <c r="H487" s="372"/>
      <c r="I487" s="372"/>
      <c r="J487" s="332"/>
      <c r="K487" s="332"/>
      <c r="L487" s="332"/>
      <c r="M487" s="359" t="s">
        <v>362</v>
      </c>
      <c r="N487" s="359" t="s">
        <v>343</v>
      </c>
      <c r="O487" s="321"/>
    </row>
    <row r="488" spans="1:15" ht="47.25" hidden="1" x14ac:dyDescent="0.25">
      <c r="A488" s="498"/>
      <c r="B488" s="429" t="s">
        <v>363</v>
      </c>
      <c r="C488" s="332"/>
      <c r="D488" s="332"/>
      <c r="E488" s="332"/>
      <c r="F488" s="332">
        <v>580988</v>
      </c>
      <c r="G488" s="372"/>
      <c r="H488" s="372">
        <v>580988</v>
      </c>
      <c r="I488" s="372"/>
      <c r="J488" s="332"/>
      <c r="K488" s="332"/>
      <c r="L488" s="332"/>
      <c r="M488" s="359" t="s">
        <v>364</v>
      </c>
      <c r="N488" s="359" t="s">
        <v>364</v>
      </c>
      <c r="O488" s="321"/>
    </row>
    <row r="489" spans="1:15" ht="71.25" hidden="1" x14ac:dyDescent="0.25">
      <c r="A489" s="341" t="s">
        <v>10</v>
      </c>
      <c r="B489" s="342" t="s">
        <v>11</v>
      </c>
      <c r="C489" s="293">
        <f>C490+C494</f>
        <v>0</v>
      </c>
      <c r="D489" s="293">
        <f t="shared" ref="D489:K489" si="143">D490+D494</f>
        <v>0</v>
      </c>
      <c r="E489" s="293">
        <f t="shared" si="143"/>
        <v>0</v>
      </c>
      <c r="F489" s="293">
        <f t="shared" si="143"/>
        <v>0</v>
      </c>
      <c r="G489" s="370">
        <f t="shared" si="143"/>
        <v>0</v>
      </c>
      <c r="H489" s="370">
        <f t="shared" si="143"/>
        <v>0</v>
      </c>
      <c r="I489" s="370">
        <v>457776</v>
      </c>
      <c r="J489" s="293">
        <v>457776</v>
      </c>
      <c r="K489" s="293">
        <f t="shared" si="143"/>
        <v>457776</v>
      </c>
      <c r="L489" s="293">
        <v>457776</v>
      </c>
      <c r="M489" s="415"/>
      <c r="N489" s="476"/>
      <c r="O489" s="321"/>
    </row>
    <row r="490" spans="1:15" ht="75" hidden="1" x14ac:dyDescent="0.25">
      <c r="A490" s="341"/>
      <c r="B490" s="486" t="s">
        <v>103</v>
      </c>
      <c r="C490" s="294">
        <f>C493+C492+C491</f>
        <v>0</v>
      </c>
      <c r="D490" s="294">
        <f t="shared" ref="D490:K490" si="144">D493+D492+D491</f>
        <v>0</v>
      </c>
      <c r="E490" s="294">
        <f t="shared" si="144"/>
        <v>0</v>
      </c>
      <c r="F490" s="294">
        <f t="shared" si="144"/>
        <v>0</v>
      </c>
      <c r="G490" s="371">
        <f t="shared" si="144"/>
        <v>0</v>
      </c>
      <c r="H490" s="371">
        <f t="shared" si="144"/>
        <v>0</v>
      </c>
      <c r="I490" s="371">
        <v>457776</v>
      </c>
      <c r="J490" s="294">
        <v>457776</v>
      </c>
      <c r="K490" s="294">
        <f t="shared" si="144"/>
        <v>457776</v>
      </c>
      <c r="L490" s="294">
        <v>457776</v>
      </c>
      <c r="M490" s="359"/>
      <c r="N490" s="335"/>
      <c r="O490" s="321"/>
    </row>
    <row r="491" spans="1:15" ht="140.25" hidden="1" customHeight="1" x14ac:dyDescent="0.25">
      <c r="A491" s="341"/>
      <c r="B491" s="431" t="s">
        <v>365</v>
      </c>
      <c r="C491" s="332"/>
      <c r="D491" s="332"/>
      <c r="E491" s="332"/>
      <c r="F491" s="332"/>
      <c r="G491" s="372"/>
      <c r="H491" s="372"/>
      <c r="I491" s="372">
        <v>457776</v>
      </c>
      <c r="J491" s="332">
        <v>457776</v>
      </c>
      <c r="K491" s="332">
        <v>457776</v>
      </c>
      <c r="L491" s="332">
        <v>457776</v>
      </c>
      <c r="M491" s="359" t="s">
        <v>366</v>
      </c>
      <c r="N491" s="335" t="s">
        <v>366</v>
      </c>
      <c r="O491" s="321"/>
    </row>
    <row r="492" spans="1:15" ht="15.75" hidden="1" x14ac:dyDescent="0.25">
      <c r="A492" s="341"/>
      <c r="B492" s="431"/>
      <c r="C492" s="332"/>
      <c r="D492" s="332"/>
      <c r="E492" s="332"/>
      <c r="F492" s="332"/>
      <c r="G492" s="372"/>
      <c r="H492" s="372"/>
      <c r="I492" s="372"/>
      <c r="J492" s="332"/>
      <c r="K492" s="332"/>
      <c r="L492" s="332"/>
      <c r="M492" s="359"/>
      <c r="N492" s="335"/>
      <c r="O492" s="321"/>
    </row>
    <row r="493" spans="1:15" ht="15.75" hidden="1" x14ac:dyDescent="0.25">
      <c r="A493" s="341"/>
      <c r="B493" s="431"/>
      <c r="C493" s="332"/>
      <c r="D493" s="332"/>
      <c r="E493" s="332"/>
      <c r="F493" s="332"/>
      <c r="G493" s="372"/>
      <c r="H493" s="372"/>
      <c r="I493" s="372"/>
      <c r="J493" s="332"/>
      <c r="K493" s="332"/>
      <c r="L493" s="332"/>
      <c r="M493" s="359"/>
      <c r="N493" s="335"/>
      <c r="O493" s="321"/>
    </row>
    <row r="494" spans="1:15" ht="30" hidden="1" x14ac:dyDescent="0.25">
      <c r="A494" s="341"/>
      <c r="B494" s="491" t="s">
        <v>101</v>
      </c>
      <c r="C494" s="332">
        <f>C495</f>
        <v>0</v>
      </c>
      <c r="D494" s="332">
        <f t="shared" ref="D494:K494" si="145">D495</f>
        <v>0</v>
      </c>
      <c r="E494" s="332">
        <f t="shared" si="145"/>
        <v>0</v>
      </c>
      <c r="F494" s="332">
        <f t="shared" si="145"/>
        <v>0</v>
      </c>
      <c r="G494" s="372">
        <f t="shared" si="145"/>
        <v>0</v>
      </c>
      <c r="H494" s="372">
        <f t="shared" si="145"/>
        <v>0</v>
      </c>
      <c r="I494" s="372">
        <v>0</v>
      </c>
      <c r="J494" s="332">
        <v>0</v>
      </c>
      <c r="K494" s="332">
        <f t="shared" si="145"/>
        <v>0</v>
      </c>
      <c r="L494" s="332">
        <v>0</v>
      </c>
      <c r="M494" s="359"/>
      <c r="N494" s="335"/>
      <c r="O494" s="321"/>
    </row>
    <row r="495" spans="1:15" ht="15.75" hidden="1" x14ac:dyDescent="0.25">
      <c r="A495" s="341"/>
      <c r="B495" s="349"/>
      <c r="C495" s="332"/>
      <c r="D495" s="294"/>
      <c r="E495" s="294"/>
      <c r="F495" s="294"/>
      <c r="G495" s="371"/>
      <c r="H495" s="371"/>
      <c r="I495" s="372"/>
      <c r="J495" s="332"/>
      <c r="K495" s="332"/>
      <c r="L495" s="332"/>
      <c r="M495" s="359"/>
      <c r="N495" s="335"/>
      <c r="O495" s="321"/>
    </row>
    <row r="496" spans="1:15" ht="57" hidden="1" x14ac:dyDescent="0.25">
      <c r="A496" s="341" t="s">
        <v>246</v>
      </c>
      <c r="B496" s="433" t="s">
        <v>243</v>
      </c>
      <c r="C496" s="293">
        <f>C497</f>
        <v>26035200</v>
      </c>
      <c r="D496" s="293">
        <f t="shared" ref="D496:K497" si="146">D497</f>
        <v>0</v>
      </c>
      <c r="E496" s="293">
        <f t="shared" si="146"/>
        <v>287245</v>
      </c>
      <c r="F496" s="293">
        <f t="shared" si="146"/>
        <v>0</v>
      </c>
      <c r="G496" s="370">
        <f t="shared" si="146"/>
        <v>287245</v>
      </c>
      <c r="H496" s="370">
        <f t="shared" si="146"/>
        <v>0</v>
      </c>
      <c r="I496" s="370">
        <v>106200</v>
      </c>
      <c r="J496" s="293">
        <v>106200</v>
      </c>
      <c r="K496" s="293">
        <f t="shared" si="146"/>
        <v>106200</v>
      </c>
      <c r="L496" s="293">
        <v>106200</v>
      </c>
      <c r="M496" s="359"/>
      <c r="N496" s="335"/>
      <c r="O496" s="321"/>
    </row>
    <row r="497" spans="1:15" ht="57" hidden="1" x14ac:dyDescent="0.25">
      <c r="A497" s="341" t="s">
        <v>244</v>
      </c>
      <c r="B497" s="433" t="s">
        <v>245</v>
      </c>
      <c r="C497" s="293">
        <f>C498</f>
        <v>26035200</v>
      </c>
      <c r="D497" s="293">
        <f t="shared" si="146"/>
        <v>0</v>
      </c>
      <c r="E497" s="293">
        <f t="shared" si="146"/>
        <v>287245</v>
      </c>
      <c r="F497" s="293">
        <f t="shared" si="146"/>
        <v>0</v>
      </c>
      <c r="G497" s="370">
        <f t="shared" si="146"/>
        <v>287245</v>
      </c>
      <c r="H497" s="370">
        <f t="shared" si="146"/>
        <v>0</v>
      </c>
      <c r="I497" s="370">
        <v>106200</v>
      </c>
      <c r="J497" s="293">
        <v>106200</v>
      </c>
      <c r="K497" s="293">
        <f t="shared" si="146"/>
        <v>106200</v>
      </c>
      <c r="L497" s="293">
        <v>106200</v>
      </c>
      <c r="M497" s="359"/>
      <c r="N497" s="335"/>
      <c r="O497" s="321"/>
    </row>
    <row r="498" spans="1:15" ht="45" hidden="1" x14ac:dyDescent="0.25">
      <c r="A498" s="341"/>
      <c r="B498" s="402" t="s">
        <v>247</v>
      </c>
      <c r="C498" s="332">
        <f>C499+C500+C501</f>
        <v>26035200</v>
      </c>
      <c r="D498" s="332">
        <f t="shared" ref="D498:K498" si="147">D499+D500+D501</f>
        <v>0</v>
      </c>
      <c r="E498" s="332">
        <f>E499+E500+E501</f>
        <v>287245</v>
      </c>
      <c r="F498" s="332">
        <f t="shared" si="147"/>
        <v>0</v>
      </c>
      <c r="G498" s="372">
        <f t="shared" si="147"/>
        <v>287245</v>
      </c>
      <c r="H498" s="372">
        <f t="shared" si="147"/>
        <v>0</v>
      </c>
      <c r="I498" s="372">
        <v>106200</v>
      </c>
      <c r="J498" s="332">
        <v>106200</v>
      </c>
      <c r="K498" s="332">
        <f t="shared" si="147"/>
        <v>106200</v>
      </c>
      <c r="L498" s="332">
        <v>106200</v>
      </c>
      <c r="M498" s="359"/>
      <c r="N498" s="335"/>
      <c r="O498" s="321"/>
    </row>
    <row r="499" spans="1:15" ht="105" hidden="1" x14ac:dyDescent="0.25">
      <c r="A499" s="341"/>
      <c r="B499" s="349" t="s">
        <v>367</v>
      </c>
      <c r="C499" s="332">
        <v>26035200</v>
      </c>
      <c r="D499" s="294"/>
      <c r="E499" s="294"/>
      <c r="F499" s="294"/>
      <c r="G499" s="371"/>
      <c r="H499" s="371"/>
      <c r="I499" s="372"/>
      <c r="J499" s="332"/>
      <c r="K499" s="332"/>
      <c r="L499" s="332"/>
      <c r="M499" s="477" t="s">
        <v>368</v>
      </c>
      <c r="N499" s="477" t="s">
        <v>368</v>
      </c>
      <c r="O499" s="321"/>
    </row>
    <row r="500" spans="1:15" ht="63" hidden="1" x14ac:dyDescent="0.25">
      <c r="A500" s="341"/>
      <c r="B500" s="441" t="s">
        <v>369</v>
      </c>
      <c r="C500" s="332"/>
      <c r="D500" s="294"/>
      <c r="E500" s="294"/>
      <c r="F500" s="294"/>
      <c r="G500" s="371"/>
      <c r="H500" s="371"/>
      <c r="I500" s="372">
        <v>106200</v>
      </c>
      <c r="J500" s="332">
        <v>106200</v>
      </c>
      <c r="K500" s="332">
        <v>106200</v>
      </c>
      <c r="L500" s="332">
        <v>106200</v>
      </c>
      <c r="M500" s="362" t="s">
        <v>370</v>
      </c>
      <c r="N500" s="362" t="s">
        <v>370</v>
      </c>
      <c r="O500" s="321"/>
    </row>
    <row r="501" spans="1:15" ht="41.25" hidden="1" customHeight="1" x14ac:dyDescent="0.25">
      <c r="A501" s="341"/>
      <c r="B501" s="349" t="s">
        <v>342</v>
      </c>
      <c r="C501" s="332"/>
      <c r="D501" s="294"/>
      <c r="E501" s="332">
        <v>287245</v>
      </c>
      <c r="F501" s="332"/>
      <c r="G501" s="372">
        <v>287245</v>
      </c>
      <c r="H501" s="371"/>
      <c r="I501" s="372"/>
      <c r="J501" s="332"/>
      <c r="K501" s="332"/>
      <c r="L501" s="332"/>
      <c r="M501" s="359" t="s">
        <v>355</v>
      </c>
      <c r="N501" s="359" t="s">
        <v>355</v>
      </c>
      <c r="O501" s="321"/>
    </row>
    <row r="502" spans="1:15" ht="114" hidden="1" x14ac:dyDescent="0.25">
      <c r="A502" s="341" t="s">
        <v>17</v>
      </c>
      <c r="B502" s="342" t="s">
        <v>18</v>
      </c>
      <c r="C502" s="293">
        <f>C503+C509+C517+C511+C526</f>
        <v>0</v>
      </c>
      <c r="D502" s="293">
        <f t="shared" ref="D502:K502" si="148">D503+D509+D517+D511+D526+D510</f>
        <v>0</v>
      </c>
      <c r="E502" s="293">
        <f>E503+E509+E517+E511+E526+E510</f>
        <v>6082320</v>
      </c>
      <c r="F502" s="293">
        <f t="shared" si="148"/>
        <v>5640000</v>
      </c>
      <c r="G502" s="370">
        <f>G503+G509+G517+G511+G526+G510</f>
        <v>6082320</v>
      </c>
      <c r="H502" s="370">
        <f t="shared" si="148"/>
        <v>5640000</v>
      </c>
      <c r="I502" s="370">
        <v>216803</v>
      </c>
      <c r="J502" s="293">
        <v>616803</v>
      </c>
      <c r="K502" s="293">
        <f t="shared" si="148"/>
        <v>216803</v>
      </c>
      <c r="L502" s="293">
        <v>216803</v>
      </c>
      <c r="M502" s="415"/>
      <c r="N502" s="358"/>
      <c r="O502" s="321"/>
    </row>
    <row r="503" spans="1:15" ht="60" hidden="1" x14ac:dyDescent="0.25">
      <c r="A503" s="341" t="s">
        <v>249</v>
      </c>
      <c r="B503" s="501" t="s">
        <v>248</v>
      </c>
      <c r="C503" s="293">
        <f t="shared" ref="C503:K503" si="149">C504</f>
        <v>0</v>
      </c>
      <c r="D503" s="293">
        <f t="shared" si="149"/>
        <v>0</v>
      </c>
      <c r="E503" s="293">
        <f t="shared" si="149"/>
        <v>561207</v>
      </c>
      <c r="F503" s="293">
        <f t="shared" si="149"/>
        <v>4400000</v>
      </c>
      <c r="G503" s="370">
        <f t="shared" si="149"/>
        <v>561207</v>
      </c>
      <c r="H503" s="370">
        <f t="shared" si="149"/>
        <v>4400000</v>
      </c>
      <c r="I503" s="370">
        <v>0</v>
      </c>
      <c r="J503" s="293">
        <v>0</v>
      </c>
      <c r="K503" s="293">
        <f t="shared" si="149"/>
        <v>0</v>
      </c>
      <c r="L503" s="293">
        <v>0</v>
      </c>
      <c r="M503" s="415"/>
      <c r="N503" s="335"/>
      <c r="O503" s="321"/>
    </row>
    <row r="504" spans="1:15" ht="30" hidden="1" x14ac:dyDescent="0.25">
      <c r="A504" s="341"/>
      <c r="B504" s="344" t="s">
        <v>36</v>
      </c>
      <c r="C504" s="294">
        <f>SUM(C505:C508)</f>
        <v>0</v>
      </c>
      <c r="D504" s="294">
        <f t="shared" ref="D504:K504" si="150">SUM(D505:D508)</f>
        <v>0</v>
      </c>
      <c r="E504" s="294">
        <f t="shared" si="150"/>
        <v>561207</v>
      </c>
      <c r="F504" s="294">
        <f t="shared" si="150"/>
        <v>4400000</v>
      </c>
      <c r="G504" s="294">
        <f t="shared" si="150"/>
        <v>561207</v>
      </c>
      <c r="H504" s="294">
        <f t="shared" si="150"/>
        <v>4400000</v>
      </c>
      <c r="I504" s="294">
        <v>0</v>
      </c>
      <c r="J504" s="294">
        <v>0</v>
      </c>
      <c r="K504" s="294">
        <f t="shared" si="150"/>
        <v>0</v>
      </c>
      <c r="L504" s="294">
        <v>0</v>
      </c>
      <c r="M504" s="359"/>
      <c r="N504" s="335"/>
      <c r="O504" s="321"/>
    </row>
    <row r="505" spans="1:15" ht="31.5" hidden="1" x14ac:dyDescent="0.25">
      <c r="A505" s="341"/>
      <c r="B505" s="344"/>
      <c r="C505" s="294"/>
      <c r="D505" s="294"/>
      <c r="E505" s="332">
        <v>561207</v>
      </c>
      <c r="F505" s="294"/>
      <c r="G505" s="372">
        <v>561207</v>
      </c>
      <c r="H505" s="371"/>
      <c r="I505" s="371"/>
      <c r="J505" s="294"/>
      <c r="K505" s="294"/>
      <c r="L505" s="294"/>
      <c r="M505" s="359" t="s">
        <v>681</v>
      </c>
      <c r="N505" s="359" t="s">
        <v>634</v>
      </c>
      <c r="O505" s="321"/>
    </row>
    <row r="506" spans="1:15" ht="94.5" hidden="1" x14ac:dyDescent="0.25">
      <c r="A506" s="341"/>
      <c r="B506" s="344"/>
      <c r="C506" s="294"/>
      <c r="D506" s="294"/>
      <c r="E506" s="332"/>
      <c r="F506" s="294">
        <v>4400000</v>
      </c>
      <c r="G506" s="372"/>
      <c r="H506" s="371">
        <v>4400000</v>
      </c>
      <c r="I506" s="371"/>
      <c r="J506" s="294"/>
      <c r="K506" s="294"/>
      <c r="L506" s="294"/>
      <c r="M506" s="359" t="s">
        <v>682</v>
      </c>
      <c r="N506" s="359" t="s">
        <v>634</v>
      </c>
      <c r="O506" s="321"/>
    </row>
    <row r="507" spans="1:15" ht="15.75" hidden="1" x14ac:dyDescent="0.25">
      <c r="A507" s="341"/>
      <c r="B507" s="344"/>
      <c r="C507" s="294"/>
      <c r="D507" s="294"/>
      <c r="E507" s="332"/>
      <c r="F507" s="294"/>
      <c r="G507" s="372"/>
      <c r="H507" s="371"/>
      <c r="I507" s="371"/>
      <c r="J507" s="294"/>
      <c r="K507" s="294"/>
      <c r="L507" s="294"/>
      <c r="M507" s="359"/>
      <c r="N507" s="359"/>
      <c r="O507" s="321"/>
    </row>
    <row r="508" spans="1:15" ht="15.75" hidden="1" x14ac:dyDescent="0.25">
      <c r="A508" s="341"/>
      <c r="B508" s="344"/>
      <c r="C508" s="294"/>
      <c r="D508" s="294"/>
      <c r="E508" s="332"/>
      <c r="F508" s="294"/>
      <c r="G508" s="372"/>
      <c r="H508" s="371"/>
      <c r="I508" s="371"/>
      <c r="J508" s="294"/>
      <c r="K508" s="294"/>
      <c r="L508" s="294"/>
      <c r="M508" s="359"/>
      <c r="N508" s="359"/>
      <c r="O508" s="321"/>
    </row>
    <row r="509" spans="1:15" ht="114" hidden="1" x14ac:dyDescent="0.25">
      <c r="A509" s="341" t="s">
        <v>116</v>
      </c>
      <c r="B509" s="342" t="s">
        <v>117</v>
      </c>
      <c r="C509" s="293"/>
      <c r="D509" s="293"/>
      <c r="E509" s="293"/>
      <c r="F509" s="293"/>
      <c r="G509" s="370"/>
      <c r="H509" s="370"/>
      <c r="I509" s="370"/>
      <c r="J509" s="293"/>
      <c r="K509" s="293"/>
      <c r="L509" s="293"/>
      <c r="M509" s="359"/>
      <c r="N509" s="335"/>
      <c r="O509" s="321"/>
    </row>
    <row r="510" spans="1:15" ht="99.75" hidden="1" x14ac:dyDescent="0.25">
      <c r="A510" s="341" t="s">
        <v>199</v>
      </c>
      <c r="B510" s="342" t="s">
        <v>221</v>
      </c>
      <c r="C510" s="293"/>
      <c r="D510" s="293"/>
      <c r="E510" s="293">
        <v>4694000</v>
      </c>
      <c r="F510" s="293"/>
      <c r="G510" s="370">
        <v>4694000</v>
      </c>
      <c r="H510" s="370"/>
      <c r="I510" s="370"/>
      <c r="J510" s="293"/>
      <c r="K510" s="293"/>
      <c r="L510" s="293"/>
      <c r="M510" s="359" t="s">
        <v>339</v>
      </c>
      <c r="N510" s="335" t="s">
        <v>339</v>
      </c>
      <c r="O510" s="321"/>
    </row>
    <row r="511" spans="1:15" ht="57" hidden="1" x14ac:dyDescent="0.25">
      <c r="A511" s="341" t="s">
        <v>118</v>
      </c>
      <c r="B511" s="342" t="s">
        <v>119</v>
      </c>
      <c r="C511" s="293">
        <f t="shared" ref="C511:K511" si="151">C512</f>
        <v>0</v>
      </c>
      <c r="D511" s="293">
        <f t="shared" si="151"/>
        <v>0</v>
      </c>
      <c r="E511" s="293">
        <f t="shared" si="151"/>
        <v>223251</v>
      </c>
      <c r="F511" s="293">
        <f t="shared" si="151"/>
        <v>0</v>
      </c>
      <c r="G511" s="370">
        <f t="shared" si="151"/>
        <v>223251</v>
      </c>
      <c r="H511" s="370">
        <f t="shared" si="151"/>
        <v>0</v>
      </c>
      <c r="I511" s="370">
        <v>216803</v>
      </c>
      <c r="J511" s="293">
        <v>216803</v>
      </c>
      <c r="K511" s="293">
        <f t="shared" si="151"/>
        <v>216803</v>
      </c>
      <c r="L511" s="293">
        <v>216803</v>
      </c>
      <c r="M511" s="415"/>
      <c r="N511" s="335"/>
      <c r="O511" s="321"/>
    </row>
    <row r="512" spans="1:15" ht="45" hidden="1" x14ac:dyDescent="0.25">
      <c r="A512" s="341"/>
      <c r="B512" s="344" t="s">
        <v>105</v>
      </c>
      <c r="C512" s="294">
        <f>SUM(C513:C516)</f>
        <v>0</v>
      </c>
      <c r="D512" s="294">
        <f t="shared" ref="D512:K512" si="152">SUM(D513:D516)</f>
        <v>0</v>
      </c>
      <c r="E512" s="294">
        <f t="shared" si="152"/>
        <v>223251</v>
      </c>
      <c r="F512" s="294">
        <f t="shared" si="152"/>
        <v>0</v>
      </c>
      <c r="G512" s="294">
        <f t="shared" si="152"/>
        <v>223251</v>
      </c>
      <c r="H512" s="294">
        <f t="shared" si="152"/>
        <v>0</v>
      </c>
      <c r="I512" s="294">
        <v>216803</v>
      </c>
      <c r="J512" s="294">
        <v>216803</v>
      </c>
      <c r="K512" s="294">
        <f t="shared" si="152"/>
        <v>216803</v>
      </c>
      <c r="L512" s="294">
        <v>216803</v>
      </c>
      <c r="M512" s="359"/>
      <c r="N512" s="335"/>
      <c r="O512" s="321"/>
    </row>
    <row r="513" spans="1:15" ht="78.75" hidden="1" x14ac:dyDescent="0.25">
      <c r="A513" s="341"/>
      <c r="B513" s="344"/>
      <c r="C513" s="294"/>
      <c r="D513" s="294"/>
      <c r="E513" s="332">
        <v>223251</v>
      </c>
      <c r="F513" s="294"/>
      <c r="G513" s="371">
        <v>223251</v>
      </c>
      <c r="H513" s="371"/>
      <c r="I513" s="371"/>
      <c r="J513" s="294"/>
      <c r="K513" s="294"/>
      <c r="L513" s="294"/>
      <c r="M513" s="362" t="s">
        <v>683</v>
      </c>
      <c r="N513" s="335" t="s">
        <v>634</v>
      </c>
      <c r="O513" s="321"/>
    </row>
    <row r="514" spans="1:15" ht="31.5" hidden="1" x14ac:dyDescent="0.25">
      <c r="A514" s="341"/>
      <c r="B514" s="344"/>
      <c r="C514" s="294"/>
      <c r="D514" s="294"/>
      <c r="E514" s="332"/>
      <c r="F514" s="294"/>
      <c r="G514" s="371"/>
      <c r="H514" s="371"/>
      <c r="I514" s="371">
        <v>30000</v>
      </c>
      <c r="J514" s="294">
        <v>30000</v>
      </c>
      <c r="K514" s="294">
        <v>30000</v>
      </c>
      <c r="L514" s="294">
        <v>30000</v>
      </c>
      <c r="M514" s="529" t="s">
        <v>684</v>
      </c>
      <c r="N514" s="529" t="s">
        <v>320</v>
      </c>
      <c r="O514" s="321"/>
    </row>
    <row r="515" spans="1:15" ht="63" hidden="1" x14ac:dyDescent="0.25">
      <c r="A515" s="341"/>
      <c r="B515" s="344"/>
      <c r="C515" s="294"/>
      <c r="D515" s="294"/>
      <c r="E515" s="332"/>
      <c r="F515" s="294"/>
      <c r="G515" s="372"/>
      <c r="H515" s="371"/>
      <c r="I515" s="371">
        <v>186803</v>
      </c>
      <c r="J515" s="294">
        <v>186803</v>
      </c>
      <c r="K515" s="294">
        <v>186803</v>
      </c>
      <c r="L515" s="294">
        <v>186803</v>
      </c>
      <c r="M515" s="362" t="s">
        <v>685</v>
      </c>
      <c r="N515" s="362" t="s">
        <v>644</v>
      </c>
      <c r="O515" s="321"/>
    </row>
    <row r="516" spans="1:15" ht="15.75" hidden="1" x14ac:dyDescent="0.25">
      <c r="A516" s="341"/>
      <c r="B516" s="502"/>
      <c r="C516" s="293"/>
      <c r="D516" s="293"/>
      <c r="E516" s="332"/>
      <c r="F516" s="293"/>
      <c r="G516" s="372"/>
      <c r="H516" s="370"/>
      <c r="I516" s="370"/>
      <c r="J516" s="293"/>
      <c r="K516" s="293"/>
      <c r="L516" s="293"/>
      <c r="M516" s="359"/>
      <c r="N516" s="359"/>
      <c r="O516" s="321"/>
    </row>
    <row r="517" spans="1:15" ht="71.25" hidden="1" x14ac:dyDescent="0.25">
      <c r="A517" s="341" t="s">
        <v>219</v>
      </c>
      <c r="B517" s="440" t="s">
        <v>37</v>
      </c>
      <c r="C517" s="293">
        <f t="shared" ref="C517:K517" si="153">C518</f>
        <v>0</v>
      </c>
      <c r="D517" s="293">
        <f t="shared" si="153"/>
        <v>0</v>
      </c>
      <c r="E517" s="293">
        <f t="shared" si="153"/>
        <v>0</v>
      </c>
      <c r="F517" s="293">
        <f t="shared" si="153"/>
        <v>1240000</v>
      </c>
      <c r="G517" s="370">
        <f t="shared" si="153"/>
        <v>0</v>
      </c>
      <c r="H517" s="370">
        <f t="shared" si="153"/>
        <v>1240000</v>
      </c>
      <c r="I517" s="370">
        <v>0</v>
      </c>
      <c r="J517" s="293">
        <v>400000</v>
      </c>
      <c r="K517" s="293">
        <f t="shared" si="153"/>
        <v>0</v>
      </c>
      <c r="L517" s="293">
        <v>0</v>
      </c>
      <c r="M517" s="415"/>
      <c r="N517" s="335"/>
      <c r="O517" s="321"/>
    </row>
    <row r="518" spans="1:15" ht="45" hidden="1" x14ac:dyDescent="0.25">
      <c r="A518" s="343"/>
      <c r="B518" s="503" t="s">
        <v>38</v>
      </c>
      <c r="C518" s="294">
        <f t="shared" ref="C518:K518" si="154">SUM(C519:C525)</f>
        <v>0</v>
      </c>
      <c r="D518" s="294">
        <f t="shared" si="154"/>
        <v>0</v>
      </c>
      <c r="E518" s="294">
        <f t="shared" si="154"/>
        <v>0</v>
      </c>
      <c r="F518" s="294">
        <f t="shared" si="154"/>
        <v>1240000</v>
      </c>
      <c r="G518" s="371">
        <f t="shared" si="154"/>
        <v>0</v>
      </c>
      <c r="H518" s="371">
        <f t="shared" si="154"/>
        <v>1240000</v>
      </c>
      <c r="I518" s="371">
        <v>0</v>
      </c>
      <c r="J518" s="294">
        <v>400000</v>
      </c>
      <c r="K518" s="294">
        <f t="shared" si="154"/>
        <v>0</v>
      </c>
      <c r="L518" s="294">
        <v>0</v>
      </c>
      <c r="M518" s="359"/>
      <c r="N518" s="335"/>
      <c r="O518" s="321"/>
    </row>
    <row r="519" spans="1:15" ht="78.75" hidden="1" x14ac:dyDescent="0.25">
      <c r="A519" s="343"/>
      <c r="B519" s="503"/>
      <c r="C519" s="294"/>
      <c r="D519" s="294"/>
      <c r="E519" s="332"/>
      <c r="F519" s="294">
        <v>1240000</v>
      </c>
      <c r="G519" s="371"/>
      <c r="H519" s="371">
        <v>1240000</v>
      </c>
      <c r="I519" s="371"/>
      <c r="J519" s="294"/>
      <c r="K519" s="294"/>
      <c r="L519" s="294"/>
      <c r="M519" s="359" t="s">
        <v>686</v>
      </c>
      <c r="N519" s="335" t="s">
        <v>687</v>
      </c>
      <c r="O519" s="321"/>
    </row>
    <row r="520" spans="1:15" ht="31.5" hidden="1" x14ac:dyDescent="0.25">
      <c r="A520" s="341"/>
      <c r="B520" s="431"/>
      <c r="C520" s="332"/>
      <c r="D520" s="332"/>
      <c r="E520" s="332"/>
      <c r="F520" s="332"/>
      <c r="G520" s="372"/>
      <c r="H520" s="372"/>
      <c r="I520" s="372"/>
      <c r="J520" s="332">
        <v>400000</v>
      </c>
      <c r="K520" s="332"/>
      <c r="L520" s="332"/>
      <c r="M520" s="359" t="s">
        <v>688</v>
      </c>
      <c r="N520" s="359"/>
      <c r="O520" s="321"/>
    </row>
    <row r="521" spans="1:15" ht="15.75" hidden="1" x14ac:dyDescent="0.25">
      <c r="A521" s="341"/>
      <c r="B521" s="431"/>
      <c r="C521" s="332"/>
      <c r="D521" s="332"/>
      <c r="E521" s="332"/>
      <c r="F521" s="332"/>
      <c r="G521" s="372"/>
      <c r="H521" s="372"/>
      <c r="I521" s="372"/>
      <c r="J521" s="332"/>
      <c r="K521" s="332"/>
      <c r="L521" s="332"/>
      <c r="M521" s="359"/>
      <c r="N521" s="359"/>
      <c r="O521" s="321"/>
    </row>
    <row r="522" spans="1:15" ht="15.75" hidden="1" x14ac:dyDescent="0.25">
      <c r="A522" s="341"/>
      <c r="B522" s="431"/>
      <c r="C522" s="332"/>
      <c r="D522" s="332"/>
      <c r="E522" s="332"/>
      <c r="F522" s="332"/>
      <c r="G522" s="372"/>
      <c r="H522" s="372"/>
      <c r="I522" s="372"/>
      <c r="J522" s="332"/>
      <c r="K522" s="332"/>
      <c r="L522" s="332"/>
      <c r="M522" s="359"/>
      <c r="N522" s="359"/>
      <c r="O522" s="321"/>
    </row>
    <row r="523" spans="1:15" ht="15.75" hidden="1" x14ac:dyDescent="0.25">
      <c r="A523" s="341"/>
      <c r="B523" s="431"/>
      <c r="C523" s="332"/>
      <c r="D523" s="332"/>
      <c r="E523" s="332"/>
      <c r="F523" s="332"/>
      <c r="G523" s="372"/>
      <c r="H523" s="372"/>
      <c r="I523" s="372"/>
      <c r="J523" s="332"/>
      <c r="K523" s="332"/>
      <c r="L523" s="332"/>
      <c r="M523" s="359"/>
      <c r="N523" s="359"/>
      <c r="O523" s="321"/>
    </row>
    <row r="524" spans="1:15" ht="15.75" hidden="1" x14ac:dyDescent="0.25">
      <c r="A524" s="341"/>
      <c r="B524" s="431"/>
      <c r="C524" s="332"/>
      <c r="D524" s="332"/>
      <c r="E524" s="332"/>
      <c r="F524" s="332"/>
      <c r="G524" s="372"/>
      <c r="H524" s="372"/>
      <c r="I524" s="372"/>
      <c r="J524" s="332"/>
      <c r="K524" s="332"/>
      <c r="L524" s="332"/>
      <c r="M524" s="359"/>
      <c r="N524" s="359"/>
      <c r="O524" s="321"/>
    </row>
    <row r="525" spans="1:15" ht="15.75" hidden="1" x14ac:dyDescent="0.25">
      <c r="A525" s="341"/>
      <c r="B525" s="431"/>
      <c r="C525" s="332"/>
      <c r="D525" s="332"/>
      <c r="E525" s="332"/>
      <c r="F525" s="332"/>
      <c r="G525" s="372"/>
      <c r="H525" s="372"/>
      <c r="I525" s="372"/>
      <c r="J525" s="332"/>
      <c r="K525" s="332"/>
      <c r="L525" s="332"/>
      <c r="M525" s="359"/>
      <c r="N525" s="359"/>
      <c r="O525" s="321"/>
    </row>
    <row r="526" spans="1:15" ht="71.25" hidden="1" x14ac:dyDescent="0.25">
      <c r="A526" s="341" t="s">
        <v>250</v>
      </c>
      <c r="B526" s="437" t="s">
        <v>129</v>
      </c>
      <c r="C526" s="293">
        <f>C527</f>
        <v>0</v>
      </c>
      <c r="D526" s="293">
        <f t="shared" ref="D526:K527" si="155">D527</f>
        <v>0</v>
      </c>
      <c r="E526" s="293">
        <f t="shared" si="155"/>
        <v>603862</v>
      </c>
      <c r="F526" s="293">
        <f t="shared" si="155"/>
        <v>0</v>
      </c>
      <c r="G526" s="370">
        <f t="shared" si="155"/>
        <v>603862</v>
      </c>
      <c r="H526" s="370">
        <f t="shared" si="155"/>
        <v>0</v>
      </c>
      <c r="I526" s="370">
        <v>0</v>
      </c>
      <c r="J526" s="293">
        <v>0</v>
      </c>
      <c r="K526" s="293">
        <f t="shared" si="155"/>
        <v>0</v>
      </c>
      <c r="L526" s="293">
        <v>0</v>
      </c>
      <c r="M526" s="415"/>
      <c r="N526" s="335"/>
      <c r="O526" s="321"/>
    </row>
    <row r="527" spans="1:15" ht="45" hidden="1" x14ac:dyDescent="0.25">
      <c r="A527" s="341"/>
      <c r="B527" s="503" t="s">
        <v>38</v>
      </c>
      <c r="C527" s="294">
        <f>C528</f>
        <v>0</v>
      </c>
      <c r="D527" s="294">
        <f t="shared" si="155"/>
        <v>0</v>
      </c>
      <c r="E527" s="294">
        <f t="shared" si="155"/>
        <v>603862</v>
      </c>
      <c r="F527" s="294">
        <f t="shared" si="155"/>
        <v>0</v>
      </c>
      <c r="G527" s="294">
        <f t="shared" si="155"/>
        <v>603862</v>
      </c>
      <c r="H527" s="294">
        <f t="shared" si="155"/>
        <v>0</v>
      </c>
      <c r="I527" s="371">
        <v>0</v>
      </c>
      <c r="J527" s="294">
        <v>0</v>
      </c>
      <c r="K527" s="294">
        <f t="shared" si="155"/>
        <v>0</v>
      </c>
      <c r="L527" s="294">
        <v>0</v>
      </c>
      <c r="M527" s="359"/>
      <c r="N527" s="335"/>
      <c r="O527" s="321"/>
    </row>
    <row r="528" spans="1:15" ht="47.25" hidden="1" x14ac:dyDescent="0.25">
      <c r="A528" s="341"/>
      <c r="B528" s="503"/>
      <c r="C528" s="332"/>
      <c r="D528" s="332"/>
      <c r="E528" s="332">
        <v>603862</v>
      </c>
      <c r="F528" s="332"/>
      <c r="G528" s="372">
        <v>603862</v>
      </c>
      <c r="H528" s="372"/>
      <c r="I528" s="372"/>
      <c r="J528" s="332"/>
      <c r="K528" s="332"/>
      <c r="L528" s="332"/>
      <c r="M528" s="359" t="s">
        <v>689</v>
      </c>
      <c r="N528" s="359" t="s">
        <v>644</v>
      </c>
      <c r="O528" s="321"/>
    </row>
    <row r="529" spans="1:15" ht="71.25" hidden="1" x14ac:dyDescent="0.25">
      <c r="A529" s="341" t="s">
        <v>75</v>
      </c>
      <c r="B529" s="438" t="s">
        <v>73</v>
      </c>
      <c r="C529" s="293">
        <f t="shared" ref="C529:K529" si="156">C530+C533</f>
        <v>0</v>
      </c>
      <c r="D529" s="293">
        <f t="shared" si="156"/>
        <v>0</v>
      </c>
      <c r="E529" s="293">
        <f t="shared" si="156"/>
        <v>0</v>
      </c>
      <c r="F529" s="293">
        <f t="shared" si="156"/>
        <v>0</v>
      </c>
      <c r="G529" s="370">
        <f t="shared" si="156"/>
        <v>0</v>
      </c>
      <c r="H529" s="370">
        <f t="shared" si="156"/>
        <v>0</v>
      </c>
      <c r="I529" s="370">
        <v>2430000</v>
      </c>
      <c r="J529" s="293">
        <v>0</v>
      </c>
      <c r="K529" s="293">
        <f t="shared" si="156"/>
        <v>2430000</v>
      </c>
      <c r="L529" s="293">
        <v>0</v>
      </c>
      <c r="M529" s="415"/>
      <c r="N529" s="335"/>
      <c r="O529" s="321"/>
    </row>
    <row r="530" spans="1:15" ht="114" hidden="1" x14ac:dyDescent="0.25">
      <c r="A530" s="341" t="s">
        <v>76</v>
      </c>
      <c r="B530" s="440" t="s">
        <v>74</v>
      </c>
      <c r="C530" s="293">
        <f>C531</f>
        <v>0</v>
      </c>
      <c r="D530" s="293">
        <f t="shared" ref="D530:K531" si="157">D531</f>
        <v>0</v>
      </c>
      <c r="E530" s="293">
        <f t="shared" si="157"/>
        <v>0</v>
      </c>
      <c r="F530" s="293">
        <f t="shared" si="157"/>
        <v>0</v>
      </c>
      <c r="G530" s="370">
        <f t="shared" si="157"/>
        <v>0</v>
      </c>
      <c r="H530" s="370">
        <f t="shared" si="157"/>
        <v>0</v>
      </c>
      <c r="I530" s="370">
        <v>0</v>
      </c>
      <c r="J530" s="293">
        <v>0</v>
      </c>
      <c r="K530" s="293">
        <f t="shared" si="157"/>
        <v>0</v>
      </c>
      <c r="L530" s="293">
        <v>0</v>
      </c>
      <c r="M530" s="415"/>
      <c r="N530" s="335"/>
      <c r="O530" s="321"/>
    </row>
    <row r="531" spans="1:15" ht="45" hidden="1" x14ac:dyDescent="0.25">
      <c r="A531" s="341"/>
      <c r="B531" s="344" t="s">
        <v>32</v>
      </c>
      <c r="C531" s="294">
        <f>C532</f>
        <v>0</v>
      </c>
      <c r="D531" s="294">
        <f t="shared" si="157"/>
        <v>0</v>
      </c>
      <c r="E531" s="294">
        <f t="shared" si="157"/>
        <v>0</v>
      </c>
      <c r="F531" s="294">
        <f t="shared" si="157"/>
        <v>0</v>
      </c>
      <c r="G531" s="294">
        <f t="shared" si="157"/>
        <v>0</v>
      </c>
      <c r="H531" s="294">
        <f t="shared" si="157"/>
        <v>0</v>
      </c>
      <c r="I531" s="371">
        <v>0</v>
      </c>
      <c r="J531" s="294">
        <v>0</v>
      </c>
      <c r="K531" s="294">
        <f t="shared" si="157"/>
        <v>0</v>
      </c>
      <c r="L531" s="294">
        <v>0</v>
      </c>
      <c r="M531" s="359"/>
      <c r="N531" s="335"/>
      <c r="O531" s="321"/>
    </row>
    <row r="532" spans="1:15" ht="15.75" hidden="1" x14ac:dyDescent="0.25">
      <c r="A532" s="341"/>
      <c r="B532" s="500"/>
      <c r="C532" s="293"/>
      <c r="D532" s="293"/>
      <c r="E532" s="293"/>
      <c r="F532" s="293"/>
      <c r="G532" s="370"/>
      <c r="H532" s="370"/>
      <c r="I532" s="372"/>
      <c r="J532" s="332"/>
      <c r="K532" s="332"/>
      <c r="L532" s="332"/>
      <c r="M532" s="460"/>
      <c r="N532" s="460"/>
      <c r="O532" s="321"/>
    </row>
    <row r="533" spans="1:15" ht="99.75" hidden="1" x14ac:dyDescent="0.25">
      <c r="A533" s="341" t="s">
        <v>96</v>
      </c>
      <c r="B533" s="440" t="s">
        <v>97</v>
      </c>
      <c r="C533" s="293">
        <f t="shared" ref="C533:K533" si="158">C534</f>
        <v>0</v>
      </c>
      <c r="D533" s="293">
        <f t="shared" si="158"/>
        <v>0</v>
      </c>
      <c r="E533" s="293">
        <f t="shared" si="158"/>
        <v>0</v>
      </c>
      <c r="F533" s="293">
        <f t="shared" si="158"/>
        <v>0</v>
      </c>
      <c r="G533" s="370">
        <f t="shared" si="158"/>
        <v>0</v>
      </c>
      <c r="H533" s="370">
        <f t="shared" si="158"/>
        <v>0</v>
      </c>
      <c r="I533" s="370">
        <v>2430000</v>
      </c>
      <c r="J533" s="293">
        <v>0</v>
      </c>
      <c r="K533" s="293">
        <f t="shared" si="158"/>
        <v>2430000</v>
      </c>
      <c r="L533" s="293">
        <v>0</v>
      </c>
      <c r="M533" s="415"/>
      <c r="N533" s="335"/>
      <c r="O533" s="321"/>
    </row>
    <row r="534" spans="1:15" ht="45" hidden="1" x14ac:dyDescent="0.25">
      <c r="A534" s="341"/>
      <c r="B534" s="344" t="s">
        <v>32</v>
      </c>
      <c r="C534" s="294">
        <f>SUM(C535:C537)</f>
        <v>0</v>
      </c>
      <c r="D534" s="294">
        <f t="shared" ref="D534:K534" si="159">SUM(D535:D537)</f>
        <v>0</v>
      </c>
      <c r="E534" s="294">
        <f t="shared" si="159"/>
        <v>0</v>
      </c>
      <c r="F534" s="294">
        <f t="shared" si="159"/>
        <v>0</v>
      </c>
      <c r="G534" s="371">
        <f t="shared" si="159"/>
        <v>0</v>
      </c>
      <c r="H534" s="371">
        <f t="shared" si="159"/>
        <v>0</v>
      </c>
      <c r="I534" s="371">
        <v>2430000</v>
      </c>
      <c r="J534" s="294">
        <v>0</v>
      </c>
      <c r="K534" s="294">
        <f t="shared" si="159"/>
        <v>2430000</v>
      </c>
      <c r="L534" s="294">
        <v>0</v>
      </c>
      <c r="M534" s="359"/>
      <c r="N534" s="335"/>
      <c r="O534" s="321"/>
    </row>
    <row r="535" spans="1:15" ht="157.5" hidden="1" x14ac:dyDescent="0.25">
      <c r="A535" s="341"/>
      <c r="B535" s="344" t="s">
        <v>690</v>
      </c>
      <c r="C535" s="294"/>
      <c r="D535" s="294"/>
      <c r="E535" s="294"/>
      <c r="F535" s="294"/>
      <c r="G535" s="371"/>
      <c r="H535" s="371"/>
      <c r="I535" s="278">
        <v>2430000</v>
      </c>
      <c r="J535" s="294"/>
      <c r="K535" s="278">
        <v>2430000</v>
      </c>
      <c r="L535" s="294"/>
      <c r="M535" s="359" t="s">
        <v>691</v>
      </c>
      <c r="N535" s="359" t="s">
        <v>692</v>
      </c>
      <c r="O535" s="321"/>
    </row>
    <row r="536" spans="1:15" ht="15.75" hidden="1" x14ac:dyDescent="0.25">
      <c r="A536" s="341"/>
      <c r="B536" s="500"/>
      <c r="C536" s="293"/>
      <c r="D536" s="293"/>
      <c r="E536" s="332"/>
      <c r="F536" s="293"/>
      <c r="G536" s="372"/>
      <c r="H536" s="370"/>
      <c r="I536" s="372"/>
      <c r="J536" s="293"/>
      <c r="K536" s="332"/>
      <c r="L536" s="293"/>
      <c r="M536" s="335"/>
      <c r="N536" s="335"/>
      <c r="O536" s="321"/>
    </row>
    <row r="537" spans="1:15" ht="15.75" hidden="1" x14ac:dyDescent="0.25">
      <c r="A537" s="341"/>
      <c r="B537" s="500"/>
      <c r="C537" s="293"/>
      <c r="D537" s="293"/>
      <c r="E537" s="332"/>
      <c r="F537" s="293"/>
      <c r="G537" s="372"/>
      <c r="H537" s="370"/>
      <c r="I537" s="372"/>
      <c r="J537" s="293"/>
      <c r="K537" s="293"/>
      <c r="L537" s="293"/>
      <c r="M537" s="471"/>
      <c r="N537" s="471"/>
      <c r="O537" s="321"/>
    </row>
    <row r="538" spans="1:15" ht="71.25" hidden="1" x14ac:dyDescent="0.25">
      <c r="A538" s="341" t="s">
        <v>78</v>
      </c>
      <c r="B538" s="438" t="s">
        <v>77</v>
      </c>
      <c r="C538" s="293">
        <f>C539+C542+C548</f>
        <v>0</v>
      </c>
      <c r="D538" s="293">
        <f t="shared" ref="D538:K538" si="160">D539+D542+D548</f>
        <v>0</v>
      </c>
      <c r="E538" s="293">
        <f t="shared" si="160"/>
        <v>0</v>
      </c>
      <c r="F538" s="293">
        <f t="shared" si="160"/>
        <v>0</v>
      </c>
      <c r="G538" s="370">
        <f t="shared" si="160"/>
        <v>0</v>
      </c>
      <c r="H538" s="370">
        <f t="shared" si="160"/>
        <v>115000</v>
      </c>
      <c r="I538" s="370">
        <v>0</v>
      </c>
      <c r="J538" s="293">
        <v>0</v>
      </c>
      <c r="K538" s="293">
        <f t="shared" si="160"/>
        <v>0</v>
      </c>
      <c r="L538" s="293">
        <v>0</v>
      </c>
      <c r="M538" s="415"/>
      <c r="N538" s="335"/>
      <c r="O538" s="321"/>
    </row>
    <row r="539" spans="1:15" ht="71.25" hidden="1" x14ac:dyDescent="0.25">
      <c r="A539" s="341" t="s">
        <v>80</v>
      </c>
      <c r="B539" s="440" t="s">
        <v>79</v>
      </c>
      <c r="C539" s="293">
        <f>C540</f>
        <v>0</v>
      </c>
      <c r="D539" s="293">
        <f t="shared" ref="D539:K540" si="161">D540</f>
        <v>0</v>
      </c>
      <c r="E539" s="293">
        <f t="shared" si="161"/>
        <v>0</v>
      </c>
      <c r="F539" s="293">
        <f t="shared" si="161"/>
        <v>0</v>
      </c>
      <c r="G539" s="370">
        <f t="shared" si="161"/>
        <v>0</v>
      </c>
      <c r="H539" s="370">
        <f t="shared" si="161"/>
        <v>115000</v>
      </c>
      <c r="I539" s="370">
        <v>0</v>
      </c>
      <c r="J539" s="293">
        <v>0</v>
      </c>
      <c r="K539" s="293">
        <f t="shared" si="161"/>
        <v>0</v>
      </c>
      <c r="L539" s="293">
        <v>0</v>
      </c>
      <c r="M539" s="415"/>
      <c r="N539" s="335"/>
      <c r="O539" s="321"/>
    </row>
    <row r="540" spans="1:15" ht="15.75" hidden="1" x14ac:dyDescent="0.25">
      <c r="A540" s="341"/>
      <c r="B540" s="486" t="s">
        <v>33</v>
      </c>
      <c r="C540" s="294">
        <f>C541</f>
        <v>0</v>
      </c>
      <c r="D540" s="294">
        <f t="shared" si="161"/>
        <v>0</v>
      </c>
      <c r="E540" s="294">
        <f t="shared" si="161"/>
        <v>0</v>
      </c>
      <c r="F540" s="294">
        <f t="shared" si="161"/>
        <v>0</v>
      </c>
      <c r="G540" s="371">
        <f t="shared" si="161"/>
        <v>0</v>
      </c>
      <c r="H540" s="371">
        <f t="shared" si="161"/>
        <v>115000</v>
      </c>
      <c r="I540" s="371">
        <v>0</v>
      </c>
      <c r="J540" s="294">
        <v>0</v>
      </c>
      <c r="K540" s="294">
        <f t="shared" si="161"/>
        <v>0</v>
      </c>
      <c r="L540" s="294">
        <v>0</v>
      </c>
      <c r="M540" s="359"/>
      <c r="N540" s="335"/>
      <c r="O540" s="321"/>
    </row>
    <row r="541" spans="1:15" ht="31.5" hidden="1" x14ac:dyDescent="0.25">
      <c r="A541" s="341"/>
      <c r="B541" s="431"/>
      <c r="C541" s="332"/>
      <c r="D541" s="332"/>
      <c r="E541" s="332"/>
      <c r="F541" s="332"/>
      <c r="G541" s="372"/>
      <c r="H541" s="372">
        <v>115000</v>
      </c>
      <c r="I541" s="372"/>
      <c r="J541" s="332"/>
      <c r="K541" s="332"/>
      <c r="L541" s="332"/>
      <c r="M541" s="359"/>
      <c r="N541" s="335" t="s">
        <v>693</v>
      </c>
      <c r="O541" s="321"/>
    </row>
    <row r="542" spans="1:15" ht="42.75" hidden="1" x14ac:dyDescent="0.25">
      <c r="A542" s="341" t="s">
        <v>98</v>
      </c>
      <c r="B542" s="437" t="s">
        <v>99</v>
      </c>
      <c r="C542" s="293">
        <f t="shared" ref="C542:K542" si="162">C543+C546</f>
        <v>0</v>
      </c>
      <c r="D542" s="293">
        <f t="shared" si="162"/>
        <v>0</v>
      </c>
      <c r="E542" s="293">
        <f t="shared" si="162"/>
        <v>0</v>
      </c>
      <c r="F542" s="293">
        <f t="shared" si="162"/>
        <v>0</v>
      </c>
      <c r="G542" s="370">
        <f t="shared" si="162"/>
        <v>0</v>
      </c>
      <c r="H542" s="370">
        <f t="shared" si="162"/>
        <v>0</v>
      </c>
      <c r="I542" s="370">
        <v>0</v>
      </c>
      <c r="J542" s="293">
        <v>0</v>
      </c>
      <c r="K542" s="293">
        <f t="shared" si="162"/>
        <v>0</v>
      </c>
      <c r="L542" s="293">
        <v>0</v>
      </c>
      <c r="M542" s="415"/>
      <c r="N542" s="335"/>
      <c r="O542" s="321"/>
    </row>
    <row r="543" spans="1:15" ht="15.75" hidden="1" x14ac:dyDescent="0.25">
      <c r="A543" s="341"/>
      <c r="B543" s="486" t="s">
        <v>33</v>
      </c>
      <c r="C543" s="294">
        <f>C545+C544</f>
        <v>0</v>
      </c>
      <c r="D543" s="294">
        <f t="shared" ref="D543:K543" si="163">D545+D544</f>
        <v>0</v>
      </c>
      <c r="E543" s="294">
        <f t="shared" si="163"/>
        <v>0</v>
      </c>
      <c r="F543" s="294">
        <f t="shared" si="163"/>
        <v>0</v>
      </c>
      <c r="G543" s="371">
        <f t="shared" si="163"/>
        <v>0</v>
      </c>
      <c r="H543" s="371">
        <f t="shared" si="163"/>
        <v>0</v>
      </c>
      <c r="I543" s="371">
        <v>0</v>
      </c>
      <c r="J543" s="294">
        <v>0</v>
      </c>
      <c r="K543" s="294">
        <f t="shared" si="163"/>
        <v>0</v>
      </c>
      <c r="L543" s="294">
        <v>0</v>
      </c>
      <c r="M543" s="359"/>
      <c r="N543" s="335"/>
      <c r="O543" s="321"/>
    </row>
    <row r="544" spans="1:15" ht="15.75" hidden="1" x14ac:dyDescent="0.25">
      <c r="A544" s="341"/>
      <c r="B544" s="431"/>
      <c r="C544" s="294"/>
      <c r="D544" s="294"/>
      <c r="E544" s="332"/>
      <c r="F544" s="294"/>
      <c r="G544" s="372"/>
      <c r="H544" s="371"/>
      <c r="I544" s="371"/>
      <c r="J544" s="332"/>
      <c r="K544" s="294"/>
      <c r="L544" s="294"/>
      <c r="M544" s="358"/>
      <c r="N544" s="359"/>
      <c r="O544" s="321"/>
    </row>
    <row r="545" spans="1:15" ht="15.75" hidden="1" x14ac:dyDescent="0.25">
      <c r="A545" s="341"/>
      <c r="B545" s="338"/>
      <c r="C545" s="332"/>
      <c r="D545" s="332"/>
      <c r="E545" s="332"/>
      <c r="F545" s="332"/>
      <c r="G545" s="372"/>
      <c r="H545" s="372"/>
      <c r="I545" s="372"/>
      <c r="J545" s="332"/>
      <c r="K545" s="332"/>
      <c r="L545" s="332"/>
      <c r="M545" s="358"/>
      <c r="N545" s="335"/>
      <c r="O545" s="321"/>
    </row>
    <row r="546" spans="1:15" ht="30" hidden="1" x14ac:dyDescent="0.25">
      <c r="A546" s="341"/>
      <c r="B546" s="484" t="s">
        <v>67</v>
      </c>
      <c r="C546" s="332">
        <f>C547</f>
        <v>0</v>
      </c>
      <c r="D546" s="332">
        <f t="shared" ref="D546:K546" si="164">D547</f>
        <v>0</v>
      </c>
      <c r="E546" s="332">
        <f t="shared" si="164"/>
        <v>0</v>
      </c>
      <c r="F546" s="332">
        <f t="shared" si="164"/>
        <v>0</v>
      </c>
      <c r="G546" s="372">
        <f t="shared" si="164"/>
        <v>0</v>
      </c>
      <c r="H546" s="372">
        <f t="shared" si="164"/>
        <v>0</v>
      </c>
      <c r="I546" s="372">
        <v>0</v>
      </c>
      <c r="J546" s="332">
        <v>0</v>
      </c>
      <c r="K546" s="332">
        <f t="shared" si="164"/>
        <v>0</v>
      </c>
      <c r="L546" s="332">
        <v>0</v>
      </c>
      <c r="M546" s="359"/>
      <c r="N546" s="335"/>
      <c r="O546" s="321"/>
    </row>
    <row r="547" spans="1:15" ht="15.75" hidden="1" x14ac:dyDescent="0.25">
      <c r="A547" s="341"/>
      <c r="B547" s="484"/>
      <c r="C547" s="293"/>
      <c r="D547" s="293"/>
      <c r="E547" s="293"/>
      <c r="F547" s="293"/>
      <c r="G547" s="370"/>
      <c r="H547" s="370"/>
      <c r="I547" s="370"/>
      <c r="J547" s="293"/>
      <c r="K547" s="293"/>
      <c r="L547" s="293"/>
      <c r="M547" s="359"/>
      <c r="N547" s="335"/>
      <c r="O547" s="321"/>
    </row>
    <row r="548" spans="1:15" ht="85.5" hidden="1" x14ac:dyDescent="0.25">
      <c r="A548" s="341" t="s">
        <v>194</v>
      </c>
      <c r="B548" s="440" t="s">
        <v>195</v>
      </c>
      <c r="C548" s="293">
        <f>C549</f>
        <v>0</v>
      </c>
      <c r="D548" s="293">
        <f t="shared" ref="D548:K548" si="165">D549</f>
        <v>0</v>
      </c>
      <c r="E548" s="293">
        <f t="shared" si="165"/>
        <v>0</v>
      </c>
      <c r="F548" s="293">
        <f t="shared" si="165"/>
        <v>0</v>
      </c>
      <c r="G548" s="370">
        <f t="shared" si="165"/>
        <v>0</v>
      </c>
      <c r="H548" s="370">
        <f t="shared" si="165"/>
        <v>0</v>
      </c>
      <c r="I548" s="370">
        <v>0</v>
      </c>
      <c r="J548" s="293">
        <v>0</v>
      </c>
      <c r="K548" s="293">
        <f t="shared" si="165"/>
        <v>0</v>
      </c>
      <c r="L548" s="293">
        <v>0</v>
      </c>
      <c r="M548" s="359"/>
      <c r="N548" s="335"/>
      <c r="O548" s="321"/>
    </row>
    <row r="549" spans="1:15" ht="15.75" hidden="1" x14ac:dyDescent="0.25">
      <c r="A549" s="341"/>
      <c r="B549" s="486" t="s">
        <v>33</v>
      </c>
      <c r="C549" s="294">
        <f>C550+C551</f>
        <v>0</v>
      </c>
      <c r="D549" s="294">
        <f t="shared" ref="D549:K549" si="166">D550+D551</f>
        <v>0</v>
      </c>
      <c r="E549" s="294">
        <f t="shared" si="166"/>
        <v>0</v>
      </c>
      <c r="F549" s="294">
        <f t="shared" si="166"/>
        <v>0</v>
      </c>
      <c r="G549" s="294">
        <f t="shared" si="166"/>
        <v>0</v>
      </c>
      <c r="H549" s="294">
        <f t="shared" si="166"/>
        <v>0</v>
      </c>
      <c r="I549" s="371">
        <v>0</v>
      </c>
      <c r="J549" s="294">
        <v>0</v>
      </c>
      <c r="K549" s="294">
        <f t="shared" si="166"/>
        <v>0</v>
      </c>
      <c r="L549" s="294">
        <v>0</v>
      </c>
      <c r="M549" s="359"/>
      <c r="N549" s="335"/>
      <c r="O549" s="321"/>
    </row>
    <row r="550" spans="1:15" ht="15.75" hidden="1" x14ac:dyDescent="0.25">
      <c r="A550" s="341"/>
      <c r="B550" s="436"/>
      <c r="C550" s="332"/>
      <c r="D550" s="332"/>
      <c r="E550" s="332"/>
      <c r="F550" s="332"/>
      <c r="G550" s="372"/>
      <c r="H550" s="372"/>
      <c r="I550" s="372"/>
      <c r="J550" s="332"/>
      <c r="K550" s="332"/>
      <c r="L550" s="332"/>
      <c r="M550" s="359"/>
      <c r="N550" s="335"/>
      <c r="O550" s="321"/>
    </row>
    <row r="551" spans="1:15" ht="15.75" hidden="1" x14ac:dyDescent="0.25">
      <c r="A551" s="341"/>
      <c r="B551" s="436"/>
      <c r="C551" s="332"/>
      <c r="D551" s="332"/>
      <c r="E551" s="332"/>
      <c r="F551" s="332"/>
      <c r="G551" s="372"/>
      <c r="H551" s="372"/>
      <c r="I551" s="372"/>
      <c r="J551" s="332"/>
      <c r="K551" s="332"/>
      <c r="L551" s="332"/>
      <c r="M551" s="358"/>
      <c r="N551" s="335"/>
      <c r="O551" s="321"/>
    </row>
    <row r="552" spans="1:15" ht="57" hidden="1" x14ac:dyDescent="0.25">
      <c r="A552" s="341" t="s">
        <v>83</v>
      </c>
      <c r="B552" s="438" t="s">
        <v>81</v>
      </c>
      <c r="C552" s="293">
        <f>C553+C559</f>
        <v>0</v>
      </c>
      <c r="D552" s="293">
        <f t="shared" ref="D552:K552" si="167">D553+D559</f>
        <v>0</v>
      </c>
      <c r="E552" s="293">
        <f t="shared" si="167"/>
        <v>0</v>
      </c>
      <c r="F552" s="293">
        <f t="shared" si="167"/>
        <v>0</v>
      </c>
      <c r="G552" s="370">
        <f t="shared" si="167"/>
        <v>0</v>
      </c>
      <c r="H552" s="370">
        <f t="shared" si="167"/>
        <v>0</v>
      </c>
      <c r="I552" s="370">
        <v>0</v>
      </c>
      <c r="J552" s="293">
        <v>0</v>
      </c>
      <c r="K552" s="293">
        <f t="shared" si="167"/>
        <v>0</v>
      </c>
      <c r="L552" s="293">
        <v>0</v>
      </c>
      <c r="M552" s="415"/>
      <c r="N552" s="335"/>
      <c r="O552" s="321"/>
    </row>
    <row r="553" spans="1:15" ht="99.75" hidden="1" x14ac:dyDescent="0.25">
      <c r="A553" s="341" t="s">
        <v>84</v>
      </c>
      <c r="B553" s="440" t="s">
        <v>82</v>
      </c>
      <c r="C553" s="293">
        <f>C554+C557</f>
        <v>0</v>
      </c>
      <c r="D553" s="293">
        <f t="shared" ref="D553:K553" si="168">D554+D557</f>
        <v>0</v>
      </c>
      <c r="E553" s="293">
        <f t="shared" si="168"/>
        <v>0</v>
      </c>
      <c r="F553" s="293">
        <f t="shared" si="168"/>
        <v>0</v>
      </c>
      <c r="G553" s="370">
        <f t="shared" si="168"/>
        <v>0</v>
      </c>
      <c r="H553" s="370">
        <f t="shared" si="168"/>
        <v>0</v>
      </c>
      <c r="I553" s="370">
        <v>0</v>
      </c>
      <c r="J553" s="293">
        <v>0</v>
      </c>
      <c r="K553" s="293">
        <f t="shared" si="168"/>
        <v>0</v>
      </c>
      <c r="L553" s="293">
        <v>0</v>
      </c>
      <c r="M553" s="415"/>
      <c r="N553" s="335"/>
      <c r="O553" s="321"/>
    </row>
    <row r="554" spans="1:15" ht="15.75" hidden="1" x14ac:dyDescent="0.25">
      <c r="A554" s="341"/>
      <c r="B554" s="486" t="s">
        <v>33</v>
      </c>
      <c r="C554" s="294">
        <f t="shared" ref="C554:F554" si="169">SUM(C555:C556)</f>
        <v>0</v>
      </c>
      <c r="D554" s="294">
        <f t="shared" si="169"/>
        <v>0</v>
      </c>
      <c r="E554" s="294">
        <f t="shared" si="169"/>
        <v>0</v>
      </c>
      <c r="F554" s="294">
        <f t="shared" si="169"/>
        <v>0</v>
      </c>
      <c r="G554" s="371">
        <f t="shared" ref="G554:K554" si="170">SUM(G555:G556)</f>
        <v>0</v>
      </c>
      <c r="H554" s="371">
        <f t="shared" si="170"/>
        <v>0</v>
      </c>
      <c r="I554" s="371">
        <v>0</v>
      </c>
      <c r="J554" s="294">
        <v>0</v>
      </c>
      <c r="K554" s="294">
        <f t="shared" si="170"/>
        <v>0</v>
      </c>
      <c r="L554" s="294">
        <v>0</v>
      </c>
      <c r="M554" s="359"/>
      <c r="N554" s="335"/>
      <c r="O554" s="321"/>
    </row>
    <row r="555" spans="1:15" ht="15.75" hidden="1" x14ac:dyDescent="0.25">
      <c r="A555" s="341"/>
      <c r="B555" s="431"/>
      <c r="C555" s="294"/>
      <c r="D555" s="294"/>
      <c r="E555" s="332"/>
      <c r="F555" s="294"/>
      <c r="G555" s="372"/>
      <c r="H555" s="371"/>
      <c r="I555" s="371"/>
      <c r="J555" s="332"/>
      <c r="K555" s="294"/>
      <c r="L555" s="294"/>
      <c r="M555" s="358"/>
      <c r="N555" s="628"/>
      <c r="O555" s="321"/>
    </row>
    <row r="556" spans="1:15" ht="15.75" hidden="1" x14ac:dyDescent="0.25">
      <c r="A556" s="341"/>
      <c r="B556" s="431"/>
      <c r="C556" s="293"/>
      <c r="D556" s="293"/>
      <c r="E556" s="332"/>
      <c r="F556" s="332"/>
      <c r="G556" s="372"/>
      <c r="H556" s="372"/>
      <c r="I556" s="370"/>
      <c r="J556" s="293"/>
      <c r="K556" s="293"/>
      <c r="L556" s="293"/>
      <c r="M556" s="415"/>
      <c r="N556" s="629"/>
      <c r="O556" s="321"/>
    </row>
    <row r="557" spans="1:15" ht="30" hidden="1" x14ac:dyDescent="0.25">
      <c r="A557" s="341"/>
      <c r="B557" s="486" t="s">
        <v>67</v>
      </c>
      <c r="C557" s="293">
        <f>C558</f>
        <v>0</v>
      </c>
      <c r="D557" s="293">
        <f t="shared" ref="D557:K557" si="171">D558</f>
        <v>0</v>
      </c>
      <c r="E557" s="293">
        <f t="shared" si="171"/>
        <v>0</v>
      </c>
      <c r="F557" s="293">
        <f t="shared" si="171"/>
        <v>0</v>
      </c>
      <c r="G557" s="370">
        <f t="shared" si="171"/>
        <v>0</v>
      </c>
      <c r="H557" s="370">
        <f t="shared" si="171"/>
        <v>0</v>
      </c>
      <c r="I557" s="370">
        <v>0</v>
      </c>
      <c r="J557" s="293">
        <v>0</v>
      </c>
      <c r="K557" s="293">
        <f t="shared" si="171"/>
        <v>0</v>
      </c>
      <c r="L557" s="293">
        <v>0</v>
      </c>
      <c r="M557" s="415"/>
      <c r="N557" s="358"/>
      <c r="O557" s="321"/>
    </row>
    <row r="558" spans="1:15" ht="15.75" hidden="1" x14ac:dyDescent="0.25">
      <c r="A558" s="341"/>
      <c r="B558" s="431"/>
      <c r="C558" s="293"/>
      <c r="D558" s="293"/>
      <c r="E558" s="332"/>
      <c r="F558" s="332"/>
      <c r="G558" s="372"/>
      <c r="H558" s="372"/>
      <c r="I558" s="370"/>
      <c r="J558" s="293"/>
      <c r="K558" s="293"/>
      <c r="L558" s="293"/>
      <c r="M558" s="359"/>
      <c r="N558" s="359"/>
      <c r="O558" s="321"/>
    </row>
    <row r="559" spans="1:15" ht="71.25" hidden="1" x14ac:dyDescent="0.25">
      <c r="A559" s="341" t="s">
        <v>130</v>
      </c>
      <c r="B559" s="437" t="s">
        <v>131</v>
      </c>
      <c r="C559" s="293">
        <f>C560</f>
        <v>0</v>
      </c>
      <c r="D559" s="293">
        <f t="shared" ref="D559:K560" si="172">D560</f>
        <v>0</v>
      </c>
      <c r="E559" s="293">
        <f t="shared" si="172"/>
        <v>0</v>
      </c>
      <c r="F559" s="293">
        <f t="shared" si="172"/>
        <v>0</v>
      </c>
      <c r="G559" s="370">
        <f t="shared" si="172"/>
        <v>0</v>
      </c>
      <c r="H559" s="370">
        <f t="shared" si="172"/>
        <v>0</v>
      </c>
      <c r="I559" s="370">
        <v>0</v>
      </c>
      <c r="J559" s="293">
        <v>0</v>
      </c>
      <c r="K559" s="293">
        <f t="shared" si="172"/>
        <v>0</v>
      </c>
      <c r="L559" s="293">
        <v>0</v>
      </c>
      <c r="M559" s="415"/>
      <c r="N559" s="335"/>
      <c r="O559" s="321"/>
    </row>
    <row r="560" spans="1:15" ht="30" hidden="1" x14ac:dyDescent="0.25">
      <c r="A560" s="341"/>
      <c r="B560" s="486" t="s">
        <v>67</v>
      </c>
      <c r="C560" s="294">
        <f>C561</f>
        <v>0</v>
      </c>
      <c r="D560" s="294">
        <f t="shared" si="172"/>
        <v>0</v>
      </c>
      <c r="E560" s="294">
        <f t="shared" si="172"/>
        <v>0</v>
      </c>
      <c r="F560" s="294">
        <f t="shared" si="172"/>
        <v>0</v>
      </c>
      <c r="G560" s="371">
        <f t="shared" si="172"/>
        <v>0</v>
      </c>
      <c r="H560" s="371">
        <f t="shared" si="172"/>
        <v>0</v>
      </c>
      <c r="I560" s="371">
        <v>0</v>
      </c>
      <c r="J560" s="294">
        <v>0</v>
      </c>
      <c r="K560" s="294">
        <f t="shared" si="172"/>
        <v>0</v>
      </c>
      <c r="L560" s="294">
        <v>0</v>
      </c>
      <c r="M560" s="359"/>
      <c r="N560" s="335"/>
      <c r="O560" s="321"/>
    </row>
    <row r="561" spans="1:15" ht="15.75" hidden="1" x14ac:dyDescent="0.25">
      <c r="A561" s="341"/>
      <c r="B561" s="431"/>
      <c r="C561" s="332"/>
      <c r="D561" s="332"/>
      <c r="E561" s="332"/>
      <c r="F561" s="332"/>
      <c r="G561" s="372"/>
      <c r="H561" s="372"/>
      <c r="I561" s="372"/>
      <c r="J561" s="332"/>
      <c r="K561" s="332"/>
      <c r="L561" s="332"/>
      <c r="M561" s="359"/>
      <c r="N561" s="335"/>
      <c r="O561" s="321"/>
    </row>
    <row r="562" spans="1:15" ht="15.75" x14ac:dyDescent="0.25">
      <c r="A562" s="341" t="s">
        <v>176</v>
      </c>
      <c r="B562" s="342" t="s">
        <v>39</v>
      </c>
      <c r="C562" s="293">
        <f>C563+C569+C587+C599+C615+C655+C686+C697+C731+C734+C738+C742+C725+C718+C693+C593+C632+C705+C567+C573+C576+C584+C606+C609+C678+C612+C628+C643+C663+C666+C669+C689+C744+C747+C750+C758+C760+C763+C729+C673</f>
        <v>0</v>
      </c>
      <c r="D562" s="293">
        <f t="shared" ref="D562:K562" si="173">D563+D569+D587+D599+D615+D655+D686+D697+D731+D734+D738+D742+D725+D718+D693+D593+D632+D705+D567+D573+D576+D584+D606+D609+D678+D612+D628+D643+D663+D666+D669+D689+D744+D747+D750+D758+D760+D763+D729+D673</f>
        <v>0</v>
      </c>
      <c r="E562" s="293">
        <f t="shared" si="173"/>
        <v>19553695</v>
      </c>
      <c r="F562" s="293">
        <f t="shared" si="173"/>
        <v>8410466</v>
      </c>
      <c r="G562" s="293">
        <f t="shared" si="173"/>
        <v>8311433</v>
      </c>
      <c r="H562" s="293">
        <f t="shared" si="173"/>
        <v>8368966</v>
      </c>
      <c r="I562" s="293">
        <v>5233021</v>
      </c>
      <c r="J562" s="293">
        <v>2806567</v>
      </c>
      <c r="K562" s="293">
        <f t="shared" si="173"/>
        <v>4481879</v>
      </c>
      <c r="L562" s="293">
        <v>2567511</v>
      </c>
      <c r="M562" s="415"/>
      <c r="N562" s="335"/>
      <c r="O562" s="321"/>
    </row>
    <row r="563" spans="1:15" ht="45" hidden="1" x14ac:dyDescent="0.25">
      <c r="A563" s="341"/>
      <c r="B563" s="344" t="s">
        <v>40</v>
      </c>
      <c r="C563" s="294">
        <f>C564+C565+C566</f>
        <v>0</v>
      </c>
      <c r="D563" s="294">
        <f t="shared" ref="D563:K563" si="174">D564+D565+D566</f>
        <v>0</v>
      </c>
      <c r="E563" s="294">
        <f t="shared" si="174"/>
        <v>0</v>
      </c>
      <c r="F563" s="294">
        <f t="shared" si="174"/>
        <v>117000</v>
      </c>
      <c r="G563" s="371">
        <f t="shared" si="174"/>
        <v>0</v>
      </c>
      <c r="H563" s="371">
        <f t="shared" si="174"/>
        <v>0</v>
      </c>
      <c r="I563" s="371">
        <v>594585</v>
      </c>
      <c r="J563" s="294">
        <v>0</v>
      </c>
      <c r="K563" s="294">
        <f t="shared" si="174"/>
        <v>594585</v>
      </c>
      <c r="L563" s="294">
        <v>0</v>
      </c>
      <c r="M563" s="359"/>
      <c r="N563" s="335"/>
      <c r="O563" s="321"/>
    </row>
    <row r="564" spans="1:15" ht="63" hidden="1" x14ac:dyDescent="0.25">
      <c r="A564" s="341"/>
      <c r="B564" s="431"/>
      <c r="C564" s="332"/>
      <c r="D564" s="332"/>
      <c r="E564" s="298"/>
      <c r="F564" s="298"/>
      <c r="G564" s="375"/>
      <c r="H564" s="375"/>
      <c r="I564" s="375">
        <v>594585</v>
      </c>
      <c r="J564" s="298"/>
      <c r="K564" s="298">
        <v>594585</v>
      </c>
      <c r="L564" s="298"/>
      <c r="M564" s="355" t="s">
        <v>625</v>
      </c>
      <c r="N564" s="355" t="s">
        <v>625</v>
      </c>
      <c r="O564" s="321"/>
    </row>
    <row r="565" spans="1:15" ht="31.5" hidden="1" x14ac:dyDescent="0.25">
      <c r="A565" s="341"/>
      <c r="B565" s="431"/>
      <c r="C565" s="332"/>
      <c r="D565" s="332"/>
      <c r="E565" s="298"/>
      <c r="F565" s="298">
        <v>117000</v>
      </c>
      <c r="G565" s="375"/>
      <c r="H565" s="375"/>
      <c r="I565" s="375"/>
      <c r="J565" s="298"/>
      <c r="K565" s="298"/>
      <c r="L565" s="298"/>
      <c r="M565" s="355" t="s">
        <v>694</v>
      </c>
      <c r="N565" s="355" t="s">
        <v>694</v>
      </c>
      <c r="O565" s="321"/>
    </row>
    <row r="566" spans="1:15" ht="15.75" hidden="1" x14ac:dyDescent="0.25">
      <c r="A566" s="341"/>
      <c r="B566" s="431"/>
      <c r="C566" s="332"/>
      <c r="D566" s="332"/>
      <c r="E566" s="298"/>
      <c r="F566" s="298"/>
      <c r="G566" s="375"/>
      <c r="H566" s="375"/>
      <c r="I566" s="375"/>
      <c r="J566" s="298"/>
      <c r="K566" s="298"/>
      <c r="L566" s="298"/>
      <c r="M566" s="350"/>
      <c r="N566" s="350"/>
      <c r="O566" s="321"/>
    </row>
    <row r="567" spans="1:15" ht="30" hidden="1" x14ac:dyDescent="0.25">
      <c r="A567" s="341"/>
      <c r="B567" s="344" t="s">
        <v>2</v>
      </c>
      <c r="C567" s="332">
        <f>C568</f>
        <v>0</v>
      </c>
      <c r="D567" s="332">
        <f t="shared" ref="D567:K567" si="175">D568</f>
        <v>0</v>
      </c>
      <c r="E567" s="298">
        <f t="shared" si="175"/>
        <v>0</v>
      </c>
      <c r="F567" s="298">
        <f t="shared" si="175"/>
        <v>0</v>
      </c>
      <c r="G567" s="375">
        <f t="shared" si="175"/>
        <v>0</v>
      </c>
      <c r="H567" s="375">
        <f t="shared" si="175"/>
        <v>0</v>
      </c>
      <c r="I567" s="375">
        <v>248000</v>
      </c>
      <c r="J567" s="298">
        <v>0</v>
      </c>
      <c r="K567" s="298">
        <f t="shared" si="175"/>
        <v>248000</v>
      </c>
      <c r="L567" s="298">
        <v>0</v>
      </c>
      <c r="M567" s="350"/>
      <c r="N567" s="350"/>
      <c r="O567" s="321"/>
    </row>
    <row r="568" spans="1:15" ht="63" hidden="1" x14ac:dyDescent="0.25">
      <c r="A568" s="341"/>
      <c r="B568" s="431"/>
      <c r="C568" s="332"/>
      <c r="D568" s="332"/>
      <c r="E568" s="298"/>
      <c r="F568" s="298"/>
      <c r="G568" s="375"/>
      <c r="H568" s="375"/>
      <c r="I568" s="375">
        <v>248000</v>
      </c>
      <c r="J568" s="298"/>
      <c r="K568" s="298">
        <v>248000</v>
      </c>
      <c r="L568" s="298"/>
      <c r="M568" s="350" t="s">
        <v>695</v>
      </c>
      <c r="N568" s="350" t="s">
        <v>644</v>
      </c>
      <c r="O568" s="321"/>
    </row>
    <row r="569" spans="1:15" ht="30" hidden="1" x14ac:dyDescent="0.25">
      <c r="A569" s="341"/>
      <c r="B569" s="344" t="s">
        <v>45</v>
      </c>
      <c r="C569" s="294">
        <f>SUM(C570:C572)</f>
        <v>0</v>
      </c>
      <c r="D569" s="294">
        <f t="shared" ref="D569:K569" si="176">SUM(D570:D572)</f>
        <v>0</v>
      </c>
      <c r="E569" s="294">
        <f t="shared" si="176"/>
        <v>0</v>
      </c>
      <c r="F569" s="294">
        <f t="shared" si="176"/>
        <v>0</v>
      </c>
      <c r="G569" s="371">
        <f t="shared" si="176"/>
        <v>0</v>
      </c>
      <c r="H569" s="371">
        <f t="shared" si="176"/>
        <v>0</v>
      </c>
      <c r="I569" s="371">
        <v>24800</v>
      </c>
      <c r="J569" s="294">
        <v>24800</v>
      </c>
      <c r="K569" s="294">
        <f t="shared" si="176"/>
        <v>24800</v>
      </c>
      <c r="L569" s="294">
        <v>24800</v>
      </c>
      <c r="M569" s="359"/>
      <c r="N569" s="351"/>
      <c r="O569" s="321"/>
    </row>
    <row r="570" spans="1:15" ht="31.5" hidden="1" x14ac:dyDescent="0.25">
      <c r="A570" s="341"/>
      <c r="B570" s="336"/>
      <c r="C570" s="294"/>
      <c r="D570" s="294"/>
      <c r="E570" s="294"/>
      <c r="F570" s="294"/>
      <c r="G570" s="371"/>
      <c r="H570" s="371"/>
      <c r="I570" s="372">
        <v>24800</v>
      </c>
      <c r="J570" s="332">
        <v>24800</v>
      </c>
      <c r="K570" s="332">
        <v>24800</v>
      </c>
      <c r="L570" s="332">
        <v>24800</v>
      </c>
      <c r="M570" s="350" t="s">
        <v>696</v>
      </c>
      <c r="N570" s="350" t="s">
        <v>696</v>
      </c>
      <c r="O570" s="321"/>
    </row>
    <row r="571" spans="1:15" ht="47.25" hidden="1" x14ac:dyDescent="0.25">
      <c r="A571" s="341"/>
      <c r="B571" s="336"/>
      <c r="C571" s="332">
        <v>-163379</v>
      </c>
      <c r="D571" s="294"/>
      <c r="E571" s="294"/>
      <c r="F571" s="294"/>
      <c r="G571" s="371"/>
      <c r="H571" s="371"/>
      <c r="I571" s="371"/>
      <c r="J571" s="294"/>
      <c r="K571" s="294"/>
      <c r="L571" s="294"/>
      <c r="M571" s="351" t="s">
        <v>697</v>
      </c>
      <c r="N571" s="351"/>
      <c r="O571" s="321"/>
    </row>
    <row r="572" spans="1:15" ht="15.75" hidden="1" x14ac:dyDescent="0.25">
      <c r="A572" s="341"/>
      <c r="B572" s="336"/>
      <c r="C572" s="332">
        <v>163379</v>
      </c>
      <c r="D572" s="294"/>
      <c r="E572" s="332"/>
      <c r="F572" s="294"/>
      <c r="G572" s="371"/>
      <c r="H572" s="371"/>
      <c r="I572" s="371"/>
      <c r="J572" s="294"/>
      <c r="K572" s="294"/>
      <c r="L572" s="294"/>
      <c r="M572" s="356"/>
      <c r="N572" s="351"/>
      <c r="O572" s="321"/>
    </row>
    <row r="573" spans="1:15" s="303" customFormat="1" ht="45" hidden="1" x14ac:dyDescent="0.25">
      <c r="A573" s="343"/>
      <c r="B573" s="344" t="s">
        <v>32</v>
      </c>
      <c r="C573" s="294">
        <f t="shared" ref="C573:H573" si="177">SUM(C574:C575)</f>
        <v>0</v>
      </c>
      <c r="D573" s="294">
        <f t="shared" si="177"/>
        <v>0</v>
      </c>
      <c r="E573" s="294">
        <f t="shared" si="177"/>
        <v>0</v>
      </c>
      <c r="F573" s="294">
        <f t="shared" si="177"/>
        <v>130000</v>
      </c>
      <c r="G573" s="371">
        <f t="shared" si="177"/>
        <v>0</v>
      </c>
      <c r="H573" s="371">
        <f t="shared" si="177"/>
        <v>130000</v>
      </c>
      <c r="I573" s="371">
        <v>0</v>
      </c>
      <c r="J573" s="294">
        <v>0</v>
      </c>
      <c r="K573" s="294">
        <f t="shared" ref="K573" si="178">SUM(K574:K575)</f>
        <v>0</v>
      </c>
      <c r="L573" s="294">
        <v>0</v>
      </c>
      <c r="M573" s="356"/>
      <c r="N573" s="351"/>
      <c r="O573" s="352"/>
    </row>
    <row r="574" spans="1:15" ht="31.5" hidden="1" x14ac:dyDescent="0.25">
      <c r="A574" s="341"/>
      <c r="B574" s="336"/>
      <c r="C574" s="332"/>
      <c r="D574" s="332"/>
      <c r="E574" s="332"/>
      <c r="F574" s="332">
        <v>130000</v>
      </c>
      <c r="G574" s="372"/>
      <c r="H574" s="372">
        <v>130000</v>
      </c>
      <c r="I574" s="372"/>
      <c r="J574" s="332"/>
      <c r="K574" s="332"/>
      <c r="L574" s="332"/>
      <c r="M574" s="356" t="s">
        <v>694</v>
      </c>
      <c r="N574" s="351" t="s">
        <v>694</v>
      </c>
      <c r="O574" s="321"/>
    </row>
    <row r="575" spans="1:15" ht="15.75" hidden="1" x14ac:dyDescent="0.25">
      <c r="A575" s="341"/>
      <c r="B575" s="336"/>
      <c r="C575" s="294"/>
      <c r="D575" s="294"/>
      <c r="E575" s="332"/>
      <c r="F575" s="294"/>
      <c r="G575" s="371"/>
      <c r="H575" s="371"/>
      <c r="I575" s="372"/>
      <c r="J575" s="332"/>
      <c r="K575" s="332"/>
      <c r="L575" s="332"/>
      <c r="M575" s="356"/>
      <c r="N575" s="351"/>
      <c r="O575" s="321"/>
    </row>
    <row r="576" spans="1:15" s="303" customFormat="1" ht="75" hidden="1" x14ac:dyDescent="0.25">
      <c r="A576" s="343"/>
      <c r="B576" s="344" t="s">
        <v>103</v>
      </c>
      <c r="C576" s="294">
        <f>SUM(C577:C581)</f>
        <v>0</v>
      </c>
      <c r="D576" s="294">
        <f t="shared" ref="D576:K576" si="179">SUM(D577:D581)</f>
        <v>0</v>
      </c>
      <c r="E576" s="294">
        <f t="shared" si="179"/>
        <v>254000</v>
      </c>
      <c r="F576" s="294">
        <f t="shared" si="179"/>
        <v>0</v>
      </c>
      <c r="G576" s="294">
        <f t="shared" si="179"/>
        <v>254000</v>
      </c>
      <c r="H576" s="294">
        <f t="shared" si="179"/>
        <v>0</v>
      </c>
      <c r="I576" s="294">
        <v>33000</v>
      </c>
      <c r="J576" s="294">
        <v>33000</v>
      </c>
      <c r="K576" s="294">
        <f t="shared" si="179"/>
        <v>33000</v>
      </c>
      <c r="L576" s="294">
        <v>33000</v>
      </c>
      <c r="M576" s="356"/>
      <c r="N576" s="351"/>
      <c r="O576" s="352"/>
    </row>
    <row r="577" spans="1:15" ht="78.75" hidden="1" x14ac:dyDescent="0.25">
      <c r="A577" s="341"/>
      <c r="B577" s="336" t="s">
        <v>698</v>
      </c>
      <c r="C577" s="294"/>
      <c r="D577" s="294"/>
      <c r="E577" s="332">
        <v>211000</v>
      </c>
      <c r="F577" s="294"/>
      <c r="G577" s="371">
        <v>211000</v>
      </c>
      <c r="H577" s="371"/>
      <c r="I577" s="372"/>
      <c r="J577" s="332"/>
      <c r="K577" s="332"/>
      <c r="L577" s="332"/>
      <c r="M577" s="356" t="s">
        <v>699</v>
      </c>
      <c r="N577" s="351" t="s">
        <v>644</v>
      </c>
      <c r="O577" s="321"/>
    </row>
    <row r="578" spans="1:15" ht="31.5" hidden="1" x14ac:dyDescent="0.25">
      <c r="A578" s="341"/>
      <c r="B578" s="336"/>
      <c r="C578" s="294"/>
      <c r="D578" s="294"/>
      <c r="E578" s="332"/>
      <c r="F578" s="294"/>
      <c r="G578" s="371"/>
      <c r="H578" s="371"/>
      <c r="I578" s="372">
        <v>30000</v>
      </c>
      <c r="J578" s="332">
        <v>30000</v>
      </c>
      <c r="K578" s="332">
        <v>30000</v>
      </c>
      <c r="L578" s="332">
        <v>30000</v>
      </c>
      <c r="M578" s="356" t="s">
        <v>700</v>
      </c>
      <c r="N578" s="351" t="s">
        <v>644</v>
      </c>
      <c r="O578" s="321"/>
    </row>
    <row r="579" spans="1:15" ht="15.75" hidden="1" x14ac:dyDescent="0.25">
      <c r="A579" s="341"/>
      <c r="B579" s="336"/>
      <c r="C579" s="294"/>
      <c r="D579" s="294"/>
      <c r="E579" s="332"/>
      <c r="F579" s="294"/>
      <c r="G579" s="371"/>
      <c r="H579" s="371"/>
      <c r="I579" s="372"/>
      <c r="J579" s="332"/>
      <c r="K579" s="332"/>
      <c r="L579" s="332"/>
      <c r="M579" s="356"/>
      <c r="N579" s="351"/>
      <c r="O579" s="321"/>
    </row>
    <row r="580" spans="1:15" ht="31.5" hidden="1" x14ac:dyDescent="0.25">
      <c r="A580" s="341"/>
      <c r="B580" s="336"/>
      <c r="C580" s="294"/>
      <c r="D580" s="294"/>
      <c r="E580" s="332">
        <v>43000</v>
      </c>
      <c r="F580" s="294"/>
      <c r="G580" s="371">
        <v>43000</v>
      </c>
      <c r="H580" s="371"/>
      <c r="I580" s="372"/>
      <c r="J580" s="332"/>
      <c r="K580" s="332"/>
      <c r="L580" s="332"/>
      <c r="M580" s="356" t="s">
        <v>701</v>
      </c>
      <c r="N580" s="351" t="s">
        <v>320</v>
      </c>
      <c r="O580" s="321"/>
    </row>
    <row r="581" spans="1:15" ht="31.5" hidden="1" x14ac:dyDescent="0.25">
      <c r="A581" s="341"/>
      <c r="B581" s="336"/>
      <c r="C581" s="294"/>
      <c r="D581" s="294"/>
      <c r="E581" s="332"/>
      <c r="F581" s="294"/>
      <c r="G581" s="371"/>
      <c r="H581" s="371"/>
      <c r="I581" s="372">
        <v>3000</v>
      </c>
      <c r="J581" s="332">
        <v>3000</v>
      </c>
      <c r="K581" s="332">
        <v>3000</v>
      </c>
      <c r="L581" s="332">
        <v>3000</v>
      </c>
      <c r="M581" s="356" t="s">
        <v>702</v>
      </c>
      <c r="N581" s="351" t="s">
        <v>320</v>
      </c>
      <c r="O581" s="321"/>
    </row>
    <row r="582" spans="1:15" ht="15.75" hidden="1" x14ac:dyDescent="0.25">
      <c r="A582" s="341"/>
      <c r="B582" s="336"/>
      <c r="C582" s="294"/>
      <c r="D582" s="294"/>
      <c r="E582" s="332"/>
      <c r="F582" s="294"/>
      <c r="G582" s="371"/>
      <c r="H582" s="371"/>
      <c r="I582" s="372"/>
      <c r="J582" s="332"/>
      <c r="K582" s="332"/>
      <c r="L582" s="332"/>
      <c r="M582" s="356"/>
      <c r="N582" s="351"/>
      <c r="O582" s="321"/>
    </row>
    <row r="583" spans="1:15" ht="15.75" hidden="1" x14ac:dyDescent="0.25">
      <c r="A583" s="341"/>
      <c r="B583" s="336"/>
      <c r="C583" s="294"/>
      <c r="D583" s="294"/>
      <c r="E583" s="332"/>
      <c r="F583" s="294"/>
      <c r="G583" s="371"/>
      <c r="H583" s="371"/>
      <c r="I583" s="372"/>
      <c r="J583" s="332"/>
      <c r="K583" s="332"/>
      <c r="L583" s="332"/>
      <c r="M583" s="356"/>
      <c r="N583" s="351"/>
      <c r="O583" s="321"/>
    </row>
    <row r="584" spans="1:15" s="303" customFormat="1" ht="30" hidden="1" x14ac:dyDescent="0.25">
      <c r="A584" s="343"/>
      <c r="B584" s="344" t="s">
        <v>260</v>
      </c>
      <c r="C584" s="294">
        <f>SUM(C585:C586)</f>
        <v>0</v>
      </c>
      <c r="D584" s="294">
        <f t="shared" ref="D584:K584" si="180">SUM(D585:D586)</f>
        <v>0</v>
      </c>
      <c r="E584" s="294">
        <f t="shared" si="180"/>
        <v>0</v>
      </c>
      <c r="F584" s="294">
        <f t="shared" si="180"/>
        <v>0</v>
      </c>
      <c r="G584" s="371">
        <f t="shared" si="180"/>
        <v>0</v>
      </c>
      <c r="H584" s="371">
        <f t="shared" si="180"/>
        <v>0</v>
      </c>
      <c r="I584" s="371">
        <v>0</v>
      </c>
      <c r="J584" s="294">
        <v>0</v>
      </c>
      <c r="K584" s="294">
        <f t="shared" si="180"/>
        <v>0</v>
      </c>
      <c r="L584" s="294">
        <v>0</v>
      </c>
      <c r="M584" s="356"/>
      <c r="N584" s="351"/>
      <c r="O584" s="352"/>
    </row>
    <row r="585" spans="1:15" ht="15.75" hidden="1" x14ac:dyDescent="0.25">
      <c r="A585" s="341"/>
      <c r="B585" s="336"/>
      <c r="C585" s="294"/>
      <c r="D585" s="294"/>
      <c r="E585" s="332"/>
      <c r="F585" s="294"/>
      <c r="G585" s="371"/>
      <c r="H585" s="372"/>
      <c r="I585" s="372"/>
      <c r="J585" s="332"/>
      <c r="K585" s="332"/>
      <c r="L585" s="332"/>
      <c r="M585" s="356"/>
      <c r="N585" s="351"/>
      <c r="O585" s="321"/>
    </row>
    <row r="586" spans="1:15" ht="15.75" hidden="1" x14ac:dyDescent="0.25">
      <c r="A586" s="341"/>
      <c r="B586" s="336"/>
      <c r="C586" s="294"/>
      <c r="D586" s="294"/>
      <c r="E586" s="332"/>
      <c r="F586" s="294"/>
      <c r="G586" s="371"/>
      <c r="H586" s="371"/>
      <c r="I586" s="372"/>
      <c r="J586" s="332"/>
      <c r="K586" s="332"/>
      <c r="L586" s="332"/>
      <c r="M586" s="356"/>
      <c r="N586" s="351"/>
      <c r="O586" s="321"/>
    </row>
    <row r="587" spans="1:15" ht="75" hidden="1" x14ac:dyDescent="0.25">
      <c r="A587" s="341"/>
      <c r="B587" s="344" t="s">
        <v>133</v>
      </c>
      <c r="C587" s="294">
        <f>SUM(C588:C592)</f>
        <v>0</v>
      </c>
      <c r="D587" s="294">
        <f t="shared" ref="D587:H587" si="181">SUM(D588:D592)</f>
        <v>0</v>
      </c>
      <c r="E587" s="294">
        <f t="shared" si="181"/>
        <v>0</v>
      </c>
      <c r="F587" s="294">
        <f t="shared" si="181"/>
        <v>0</v>
      </c>
      <c r="G587" s="371">
        <f t="shared" si="181"/>
        <v>0</v>
      </c>
      <c r="H587" s="371">
        <f t="shared" si="181"/>
        <v>0</v>
      </c>
      <c r="I587" s="371">
        <v>0</v>
      </c>
      <c r="J587" s="294">
        <v>0</v>
      </c>
      <c r="K587" s="294">
        <f>SUM(K588:K592)</f>
        <v>200000</v>
      </c>
      <c r="L587" s="294">
        <v>0</v>
      </c>
      <c r="M587" s="359"/>
      <c r="N587" s="357"/>
      <c r="O587" s="321"/>
    </row>
    <row r="588" spans="1:15" ht="63" hidden="1" x14ac:dyDescent="0.25">
      <c r="A588" s="341"/>
      <c r="B588" s="340" t="s">
        <v>510</v>
      </c>
      <c r="C588" s="294"/>
      <c r="D588" s="294"/>
      <c r="E588" s="332"/>
      <c r="F588" s="332"/>
      <c r="G588" s="372"/>
      <c r="H588" s="372"/>
      <c r="I588" s="372"/>
      <c r="J588" s="332"/>
      <c r="K588" s="332">
        <v>200000</v>
      </c>
      <c r="L588" s="332"/>
      <c r="M588" s="448"/>
      <c r="N588" s="353" t="s">
        <v>511</v>
      </c>
      <c r="O588" s="321"/>
    </row>
    <row r="589" spans="1:15" ht="15.75" hidden="1" x14ac:dyDescent="0.25">
      <c r="A589" s="341"/>
      <c r="B589" s="344"/>
      <c r="C589" s="294"/>
      <c r="D589" s="294"/>
      <c r="E589" s="332"/>
      <c r="F589" s="332"/>
      <c r="G589" s="372"/>
      <c r="H589" s="372"/>
      <c r="I589" s="372"/>
      <c r="J589" s="332"/>
      <c r="K589" s="332"/>
      <c r="L589" s="332"/>
      <c r="M589" s="350"/>
      <c r="N589" s="350"/>
      <c r="O589" s="321"/>
    </row>
    <row r="590" spans="1:15" ht="15.75" hidden="1" x14ac:dyDescent="0.25">
      <c r="A590" s="341"/>
      <c r="B590" s="344"/>
      <c r="C590" s="294"/>
      <c r="D590" s="294"/>
      <c r="E590" s="332"/>
      <c r="F590" s="332"/>
      <c r="G590" s="372"/>
      <c r="H590" s="372"/>
      <c r="I590" s="372"/>
      <c r="J590" s="332"/>
      <c r="K590" s="332"/>
      <c r="L590" s="332"/>
      <c r="M590" s="358"/>
      <c r="N590" s="358"/>
      <c r="O590" s="321"/>
    </row>
    <row r="591" spans="1:15" ht="15.75" hidden="1" x14ac:dyDescent="0.25">
      <c r="A591" s="341"/>
      <c r="B591" s="344"/>
      <c r="C591" s="294"/>
      <c r="D591" s="294"/>
      <c r="E591" s="332"/>
      <c r="F591" s="332"/>
      <c r="G591" s="372"/>
      <c r="H591" s="372"/>
      <c r="I591" s="372"/>
      <c r="J591" s="332"/>
      <c r="K591" s="332"/>
      <c r="L591" s="332"/>
      <c r="M591" s="358"/>
      <c r="N591" s="350"/>
      <c r="O591" s="321"/>
    </row>
    <row r="592" spans="1:15" ht="15.75" hidden="1" x14ac:dyDescent="0.25">
      <c r="A592" s="341"/>
      <c r="B592" s="336"/>
      <c r="C592" s="294"/>
      <c r="D592" s="294"/>
      <c r="E592" s="332"/>
      <c r="F592" s="332"/>
      <c r="G592" s="372"/>
      <c r="H592" s="372"/>
      <c r="I592" s="372"/>
      <c r="J592" s="332"/>
      <c r="K592" s="332"/>
      <c r="L592" s="332"/>
      <c r="M592" s="351"/>
      <c r="N592" s="353"/>
      <c r="O592" s="321"/>
    </row>
    <row r="593" spans="1:15" ht="45" hidden="1" x14ac:dyDescent="0.25">
      <c r="A593" s="341"/>
      <c r="B593" s="484" t="s">
        <v>48</v>
      </c>
      <c r="C593" s="307">
        <f>SUM(C594:C598)</f>
        <v>0</v>
      </c>
      <c r="D593" s="307">
        <f t="shared" ref="D593:K593" si="182">SUM(D594:D598)</f>
        <v>0</v>
      </c>
      <c r="E593" s="307">
        <f t="shared" si="182"/>
        <v>0</v>
      </c>
      <c r="F593" s="307">
        <f t="shared" si="182"/>
        <v>65000</v>
      </c>
      <c r="G593" s="380">
        <f t="shared" si="182"/>
        <v>0</v>
      </c>
      <c r="H593" s="380">
        <f t="shared" si="182"/>
        <v>65000</v>
      </c>
      <c r="I593" s="380">
        <v>0</v>
      </c>
      <c r="J593" s="307">
        <v>0</v>
      </c>
      <c r="K593" s="307">
        <f t="shared" si="182"/>
        <v>0</v>
      </c>
      <c r="L593" s="307">
        <v>0</v>
      </c>
      <c r="M593" s="359"/>
      <c r="N593" s="355"/>
      <c r="O593" s="321"/>
    </row>
    <row r="594" spans="1:15" ht="31.5" hidden="1" x14ac:dyDescent="0.25">
      <c r="A594" s="341"/>
      <c r="B594" s="435"/>
      <c r="C594" s="332"/>
      <c r="D594" s="332"/>
      <c r="E594" s="332"/>
      <c r="F594" s="332">
        <v>65000</v>
      </c>
      <c r="G594" s="372"/>
      <c r="H594" s="372">
        <v>65000</v>
      </c>
      <c r="I594" s="372"/>
      <c r="J594" s="332"/>
      <c r="K594" s="332"/>
      <c r="L594" s="332"/>
      <c r="M594" s="358" t="s">
        <v>694</v>
      </c>
      <c r="N594" s="355" t="s">
        <v>694</v>
      </c>
      <c r="O594" s="321"/>
    </row>
    <row r="595" spans="1:15" ht="15.75" hidden="1" x14ac:dyDescent="0.25">
      <c r="A595" s="341"/>
      <c r="B595" s="344"/>
      <c r="C595" s="307"/>
      <c r="D595" s="307"/>
      <c r="E595" s="332"/>
      <c r="F595" s="332"/>
      <c r="G595" s="380"/>
      <c r="H595" s="380"/>
      <c r="I595" s="363"/>
      <c r="J595" s="307"/>
      <c r="K595" s="307"/>
      <c r="L595" s="307"/>
      <c r="M595" s="354"/>
      <c r="N595" s="355"/>
      <c r="O595" s="321"/>
    </row>
    <row r="596" spans="1:15" ht="15.75" hidden="1" x14ac:dyDescent="0.25">
      <c r="A596" s="341"/>
      <c r="B596" s="344"/>
      <c r="C596" s="307"/>
      <c r="D596" s="307"/>
      <c r="E596" s="332"/>
      <c r="F596" s="332"/>
      <c r="G596" s="380"/>
      <c r="H596" s="380"/>
      <c r="I596" s="363"/>
      <c r="J596" s="279"/>
      <c r="K596" s="279"/>
      <c r="L596" s="279"/>
      <c r="M596" s="354"/>
      <c r="N596" s="355"/>
      <c r="O596" s="321"/>
    </row>
    <row r="597" spans="1:15" ht="15.75" hidden="1" x14ac:dyDescent="0.25">
      <c r="A597" s="341"/>
      <c r="B597" s="344"/>
      <c r="C597" s="307"/>
      <c r="D597" s="307"/>
      <c r="E597" s="332"/>
      <c r="F597" s="332"/>
      <c r="G597" s="380"/>
      <c r="H597" s="380"/>
      <c r="I597" s="363"/>
      <c r="J597" s="307"/>
      <c r="K597" s="279"/>
      <c r="L597" s="307"/>
      <c r="M597" s="356"/>
      <c r="N597" s="356"/>
      <c r="O597" s="321"/>
    </row>
    <row r="598" spans="1:15" ht="15.75" hidden="1" x14ac:dyDescent="0.25">
      <c r="A598" s="341"/>
      <c r="B598" s="336"/>
      <c r="C598" s="332"/>
      <c r="D598" s="332"/>
      <c r="E598" s="332"/>
      <c r="F598" s="332"/>
      <c r="G598" s="372"/>
      <c r="H598" s="372"/>
      <c r="I598" s="372"/>
      <c r="J598" s="332"/>
      <c r="K598" s="332"/>
      <c r="L598" s="332"/>
      <c r="M598" s="350"/>
      <c r="N598" s="350"/>
      <c r="O598" s="321"/>
    </row>
    <row r="599" spans="1:15" ht="45" hidden="1" x14ac:dyDescent="0.25">
      <c r="A599" s="341"/>
      <c r="B599" s="486" t="s">
        <v>38</v>
      </c>
      <c r="C599" s="294">
        <f t="shared" ref="C599:K599" si="183">SUM(C600:C605)</f>
        <v>0</v>
      </c>
      <c r="D599" s="294">
        <f t="shared" si="183"/>
        <v>0</v>
      </c>
      <c r="E599" s="294">
        <f>SUM(E600:E605)</f>
        <v>413878</v>
      </c>
      <c r="F599" s="294">
        <f t="shared" si="183"/>
        <v>0</v>
      </c>
      <c r="G599" s="371">
        <f t="shared" si="183"/>
        <v>413878</v>
      </c>
      <c r="H599" s="371">
        <f t="shared" si="183"/>
        <v>0</v>
      </c>
      <c r="I599" s="371">
        <v>400000</v>
      </c>
      <c r="J599" s="294">
        <v>0</v>
      </c>
      <c r="K599" s="294">
        <f t="shared" si="183"/>
        <v>0</v>
      </c>
      <c r="L599" s="294">
        <v>0</v>
      </c>
      <c r="M599" s="359"/>
      <c r="N599" s="357"/>
      <c r="O599" s="321"/>
    </row>
    <row r="600" spans="1:15" ht="47.25" hidden="1" x14ac:dyDescent="0.25">
      <c r="A600" s="341"/>
      <c r="B600" s="486"/>
      <c r="C600" s="332"/>
      <c r="D600" s="332"/>
      <c r="E600" s="332">
        <v>290000</v>
      </c>
      <c r="F600" s="332"/>
      <c r="G600" s="372">
        <v>290000</v>
      </c>
      <c r="H600" s="372"/>
      <c r="I600" s="372"/>
      <c r="J600" s="332"/>
      <c r="K600" s="332"/>
      <c r="L600" s="332"/>
      <c r="M600" s="350" t="s">
        <v>703</v>
      </c>
      <c r="N600" s="350" t="s">
        <v>320</v>
      </c>
      <c r="O600" s="321"/>
    </row>
    <row r="601" spans="1:15" ht="78.75" hidden="1" x14ac:dyDescent="0.25">
      <c r="A601" s="341"/>
      <c r="B601" s="486"/>
      <c r="C601" s="332"/>
      <c r="D601" s="332"/>
      <c r="E601" s="332"/>
      <c r="F601" s="332"/>
      <c r="G601" s="372"/>
      <c r="H601" s="372"/>
      <c r="I601" s="372">
        <v>400000</v>
      </c>
      <c r="J601" s="332"/>
      <c r="K601" s="332"/>
      <c r="L601" s="332"/>
      <c r="M601" s="359" t="s">
        <v>704</v>
      </c>
      <c r="N601" s="350"/>
      <c r="O601" s="321"/>
    </row>
    <row r="602" spans="1:15" ht="31.5" hidden="1" x14ac:dyDescent="0.25">
      <c r="A602" s="341"/>
      <c r="B602" s="486"/>
      <c r="C602" s="332"/>
      <c r="D602" s="332"/>
      <c r="E602" s="332">
        <v>123878</v>
      </c>
      <c r="F602" s="332"/>
      <c r="G602" s="372">
        <v>123878</v>
      </c>
      <c r="H602" s="372"/>
      <c r="I602" s="372"/>
      <c r="J602" s="332"/>
      <c r="K602" s="332"/>
      <c r="L602" s="332"/>
      <c r="M602" s="359" t="s">
        <v>705</v>
      </c>
      <c r="N602" s="350" t="s">
        <v>320</v>
      </c>
      <c r="O602" s="321"/>
    </row>
    <row r="603" spans="1:15" ht="15.75" hidden="1" x14ac:dyDescent="0.25">
      <c r="A603" s="341"/>
      <c r="B603" s="486"/>
      <c r="C603" s="332"/>
      <c r="D603" s="332"/>
      <c r="E603" s="332"/>
      <c r="F603" s="332"/>
      <c r="G603" s="372"/>
      <c r="H603" s="372"/>
      <c r="I603" s="372"/>
      <c r="J603" s="332"/>
      <c r="K603" s="332"/>
      <c r="L603" s="332"/>
      <c r="M603" s="359"/>
      <c r="N603" s="350"/>
      <c r="O603" s="321"/>
    </row>
    <row r="604" spans="1:15" ht="15.75" hidden="1" x14ac:dyDescent="0.25">
      <c r="A604" s="341"/>
      <c r="B604" s="486"/>
      <c r="C604" s="332"/>
      <c r="D604" s="332"/>
      <c r="E604" s="332"/>
      <c r="F604" s="332"/>
      <c r="G604" s="372"/>
      <c r="H604" s="372"/>
      <c r="I604" s="372"/>
      <c r="J604" s="332"/>
      <c r="K604" s="332"/>
      <c r="L604" s="332"/>
      <c r="M604" s="359"/>
      <c r="N604" s="359"/>
      <c r="O604" s="321"/>
    </row>
    <row r="605" spans="1:15" ht="15.75" hidden="1" x14ac:dyDescent="0.25">
      <c r="A605" s="341"/>
      <c r="B605" s="440"/>
      <c r="C605" s="332"/>
      <c r="D605" s="332"/>
      <c r="E605" s="332"/>
      <c r="F605" s="332"/>
      <c r="G605" s="372"/>
      <c r="H605" s="372"/>
      <c r="I605" s="372"/>
      <c r="J605" s="332"/>
      <c r="K605" s="332"/>
      <c r="L605" s="332"/>
      <c r="M605" s="359"/>
      <c r="N605" s="359"/>
      <c r="O605" s="321"/>
    </row>
    <row r="606" spans="1:15" ht="30" hidden="1" x14ac:dyDescent="0.25">
      <c r="A606" s="341"/>
      <c r="B606" s="486" t="s">
        <v>261</v>
      </c>
      <c r="C606" s="294">
        <f t="shared" ref="C606:H606" si="184">SUM(C607:C608)</f>
        <v>0</v>
      </c>
      <c r="D606" s="294">
        <f t="shared" si="184"/>
        <v>0</v>
      </c>
      <c r="E606" s="294">
        <f t="shared" si="184"/>
        <v>250000</v>
      </c>
      <c r="F606" s="294">
        <f t="shared" si="184"/>
        <v>0</v>
      </c>
      <c r="G606" s="371">
        <f t="shared" si="184"/>
        <v>250000</v>
      </c>
      <c r="H606" s="371">
        <f t="shared" si="184"/>
        <v>0</v>
      </c>
      <c r="I606" s="371">
        <v>160000</v>
      </c>
      <c r="J606" s="294">
        <v>160000</v>
      </c>
      <c r="K606" s="294">
        <f>SUM(K607:K608)</f>
        <v>160000</v>
      </c>
      <c r="L606" s="294">
        <v>160000</v>
      </c>
      <c r="M606" s="359"/>
      <c r="N606" s="357"/>
      <c r="O606" s="321"/>
    </row>
    <row r="607" spans="1:15" ht="47.25" hidden="1" x14ac:dyDescent="0.25">
      <c r="A607" s="341"/>
      <c r="B607" s="486"/>
      <c r="C607" s="332"/>
      <c r="D607" s="332"/>
      <c r="E607" s="332">
        <v>250000</v>
      </c>
      <c r="F607" s="332"/>
      <c r="G607" s="372">
        <v>250000</v>
      </c>
      <c r="H607" s="372"/>
      <c r="I607" s="372"/>
      <c r="J607" s="332"/>
      <c r="K607" s="332"/>
      <c r="L607" s="332"/>
      <c r="M607" s="350" t="s">
        <v>706</v>
      </c>
      <c r="N607" s="350" t="s">
        <v>706</v>
      </c>
      <c r="O607" s="321"/>
    </row>
    <row r="608" spans="1:15" ht="31.5" hidden="1" x14ac:dyDescent="0.25">
      <c r="A608" s="341"/>
      <c r="B608" s="486"/>
      <c r="C608" s="332"/>
      <c r="D608" s="332"/>
      <c r="E608" s="332"/>
      <c r="F608" s="332"/>
      <c r="G608" s="372"/>
      <c r="H608" s="372"/>
      <c r="I608" s="372">
        <v>160000</v>
      </c>
      <c r="J608" s="332">
        <v>160000</v>
      </c>
      <c r="K608" s="332">
        <v>160000</v>
      </c>
      <c r="L608" s="332">
        <v>160000</v>
      </c>
      <c r="M608" s="359" t="s">
        <v>707</v>
      </c>
      <c r="N608" s="359" t="s">
        <v>707</v>
      </c>
      <c r="O608" s="321"/>
    </row>
    <row r="609" spans="1:15" ht="30" hidden="1" x14ac:dyDescent="0.25">
      <c r="A609" s="341"/>
      <c r="B609" s="504" t="s">
        <v>202</v>
      </c>
      <c r="C609" s="294">
        <f>SUM(C610:C611)</f>
        <v>0</v>
      </c>
      <c r="D609" s="294">
        <f t="shared" ref="D609:K609" si="185">SUM(D610:D611)</f>
        <v>0</v>
      </c>
      <c r="E609" s="294">
        <f t="shared" si="185"/>
        <v>0</v>
      </c>
      <c r="F609" s="294">
        <f t="shared" si="185"/>
        <v>0</v>
      </c>
      <c r="G609" s="371">
        <f t="shared" si="185"/>
        <v>0</v>
      </c>
      <c r="H609" s="371">
        <f t="shared" si="185"/>
        <v>75500</v>
      </c>
      <c r="I609" s="371">
        <v>0</v>
      </c>
      <c r="J609" s="294">
        <v>0</v>
      </c>
      <c r="K609" s="294">
        <f t="shared" si="185"/>
        <v>0</v>
      </c>
      <c r="L609" s="294">
        <v>0</v>
      </c>
      <c r="M609" s="359"/>
      <c r="N609" s="357"/>
      <c r="O609" s="321"/>
    </row>
    <row r="610" spans="1:15" ht="31.5" hidden="1" x14ac:dyDescent="0.25">
      <c r="A610" s="341"/>
      <c r="B610" s="486"/>
      <c r="C610" s="332"/>
      <c r="D610" s="332"/>
      <c r="E610" s="332"/>
      <c r="F610" s="332"/>
      <c r="G610" s="372"/>
      <c r="H610" s="372">
        <v>75500</v>
      </c>
      <c r="I610" s="372"/>
      <c r="J610" s="332"/>
      <c r="K610" s="332"/>
      <c r="L610" s="332"/>
      <c r="M610" s="350"/>
      <c r="N610" s="350" t="s">
        <v>708</v>
      </c>
      <c r="O610" s="321"/>
    </row>
    <row r="611" spans="1:15" ht="15.75" hidden="1" x14ac:dyDescent="0.25">
      <c r="A611" s="341"/>
      <c r="B611" s="486"/>
      <c r="C611" s="332"/>
      <c r="D611" s="332"/>
      <c r="E611" s="332"/>
      <c r="F611" s="332"/>
      <c r="G611" s="372"/>
      <c r="H611" s="372"/>
      <c r="I611" s="372"/>
      <c r="J611" s="332"/>
      <c r="K611" s="332"/>
      <c r="L611" s="332"/>
      <c r="M611" s="359"/>
      <c r="N611" s="358"/>
      <c r="O611" s="321"/>
    </row>
    <row r="612" spans="1:15" ht="30" hidden="1" x14ac:dyDescent="0.25">
      <c r="A612" s="341"/>
      <c r="B612" s="504" t="s">
        <v>262</v>
      </c>
      <c r="C612" s="332">
        <f>SUM(C613:C614)</f>
        <v>0</v>
      </c>
      <c r="D612" s="332">
        <f t="shared" ref="D612:K612" si="186">SUM(D613:D614)</f>
        <v>0</v>
      </c>
      <c r="E612" s="332">
        <f t="shared" si="186"/>
        <v>0</v>
      </c>
      <c r="F612" s="332">
        <f t="shared" si="186"/>
        <v>5414607</v>
      </c>
      <c r="G612" s="372">
        <f t="shared" si="186"/>
        <v>0</v>
      </c>
      <c r="H612" s="372">
        <f t="shared" si="186"/>
        <v>5414607</v>
      </c>
      <c r="I612" s="372">
        <v>260000</v>
      </c>
      <c r="J612" s="332">
        <v>260000</v>
      </c>
      <c r="K612" s="332">
        <f t="shared" si="186"/>
        <v>260000</v>
      </c>
      <c r="L612" s="332">
        <v>260000</v>
      </c>
      <c r="M612" s="359"/>
      <c r="N612" s="358"/>
      <c r="O612" s="321"/>
    </row>
    <row r="613" spans="1:15" ht="94.5" hidden="1" x14ac:dyDescent="0.25">
      <c r="A613" s="341"/>
      <c r="B613" s="486"/>
      <c r="C613" s="332"/>
      <c r="D613" s="332"/>
      <c r="E613" s="332"/>
      <c r="F613" s="332">
        <v>5414607</v>
      </c>
      <c r="G613" s="372"/>
      <c r="H613" s="372">
        <v>5414607</v>
      </c>
      <c r="I613" s="372"/>
      <c r="J613" s="332"/>
      <c r="K613" s="332"/>
      <c r="L613" s="332"/>
      <c r="M613" s="350" t="s">
        <v>709</v>
      </c>
      <c r="N613" s="350" t="s">
        <v>320</v>
      </c>
      <c r="O613" s="321"/>
    </row>
    <row r="614" spans="1:15" ht="31.5" hidden="1" x14ac:dyDescent="0.25">
      <c r="A614" s="341"/>
      <c r="B614" s="486"/>
      <c r="C614" s="332"/>
      <c r="D614" s="332"/>
      <c r="E614" s="332"/>
      <c r="F614" s="332"/>
      <c r="G614" s="372"/>
      <c r="H614" s="372"/>
      <c r="I614" s="372">
        <v>260000</v>
      </c>
      <c r="J614" s="332">
        <v>260000</v>
      </c>
      <c r="K614" s="332">
        <v>260000</v>
      </c>
      <c r="L614" s="332">
        <v>260000</v>
      </c>
      <c r="M614" s="350" t="s">
        <v>707</v>
      </c>
      <c r="N614" s="350" t="s">
        <v>320</v>
      </c>
      <c r="O614" s="321"/>
    </row>
    <row r="615" spans="1:15" ht="15.75" hidden="1" x14ac:dyDescent="0.25">
      <c r="A615" s="341"/>
      <c r="B615" s="486" t="s">
        <v>33</v>
      </c>
      <c r="C615" s="307">
        <f>SUM(C616:C627)</f>
        <v>0</v>
      </c>
      <c r="D615" s="307">
        <f t="shared" ref="D615:K615" si="187">SUM(D616:D627)</f>
        <v>0</v>
      </c>
      <c r="E615" s="307">
        <f t="shared" si="187"/>
        <v>8596555</v>
      </c>
      <c r="F615" s="307">
        <f t="shared" si="187"/>
        <v>853455</v>
      </c>
      <c r="G615" s="380">
        <f t="shared" si="187"/>
        <v>4916412</v>
      </c>
      <c r="H615" s="380">
        <f t="shared" si="187"/>
        <v>853455</v>
      </c>
      <c r="I615" s="380">
        <v>863149</v>
      </c>
      <c r="J615" s="307">
        <v>863149</v>
      </c>
      <c r="K615" s="307">
        <f t="shared" si="187"/>
        <v>863149</v>
      </c>
      <c r="L615" s="307">
        <v>863149</v>
      </c>
      <c r="M615" s="359"/>
      <c r="N615" s="335"/>
      <c r="O615" s="321"/>
    </row>
    <row r="616" spans="1:15" ht="75" hidden="1" x14ac:dyDescent="0.25">
      <c r="A616" s="341"/>
      <c r="B616" s="336" t="s">
        <v>336</v>
      </c>
      <c r="C616" s="279"/>
      <c r="D616" s="279"/>
      <c r="E616" s="279"/>
      <c r="F616" s="279"/>
      <c r="G616" s="363"/>
      <c r="H616" s="363"/>
      <c r="I616" s="363"/>
      <c r="J616" s="279">
        <v>825024</v>
      </c>
      <c r="K616" s="279"/>
      <c r="L616" s="279">
        <v>825024</v>
      </c>
      <c r="M616" s="359" t="s">
        <v>337</v>
      </c>
      <c r="N616" s="359" t="s">
        <v>320</v>
      </c>
      <c r="O616" s="321"/>
    </row>
    <row r="617" spans="1:15" ht="60" hidden="1" x14ac:dyDescent="0.25">
      <c r="A617" s="341"/>
      <c r="B617" s="336" t="s">
        <v>338</v>
      </c>
      <c r="C617" s="279"/>
      <c r="D617" s="279"/>
      <c r="E617" s="279"/>
      <c r="F617" s="279"/>
      <c r="G617" s="363"/>
      <c r="H617" s="363"/>
      <c r="I617" s="363">
        <v>825024</v>
      </c>
      <c r="J617" s="279"/>
      <c r="K617" s="279">
        <v>825024</v>
      </c>
      <c r="L617" s="279"/>
      <c r="M617" s="359" t="s">
        <v>337</v>
      </c>
      <c r="N617" s="359" t="s">
        <v>320</v>
      </c>
      <c r="O617" s="321"/>
    </row>
    <row r="618" spans="1:15" ht="47.25" hidden="1" x14ac:dyDescent="0.25">
      <c r="A618" s="341"/>
      <c r="B618" s="505"/>
      <c r="C618" s="279"/>
      <c r="D618" s="279"/>
      <c r="E618" s="279">
        <v>640903</v>
      </c>
      <c r="F618" s="279"/>
      <c r="G618" s="363">
        <v>640903</v>
      </c>
      <c r="H618" s="363"/>
      <c r="I618" s="363"/>
      <c r="J618" s="279"/>
      <c r="K618" s="279"/>
      <c r="L618" s="279"/>
      <c r="M618" s="359" t="s">
        <v>710</v>
      </c>
      <c r="N618" s="359" t="s">
        <v>320</v>
      </c>
      <c r="O618" s="321"/>
    </row>
    <row r="619" spans="1:15" ht="47.25" hidden="1" x14ac:dyDescent="0.25">
      <c r="A619" s="341"/>
      <c r="B619" s="505"/>
      <c r="C619" s="279"/>
      <c r="D619" s="279"/>
      <c r="E619" s="279">
        <v>1114429</v>
      </c>
      <c r="F619" s="279"/>
      <c r="G619" s="363">
        <v>1114429</v>
      </c>
      <c r="H619" s="363"/>
      <c r="I619" s="363"/>
      <c r="J619" s="279"/>
      <c r="K619" s="279"/>
      <c r="L619" s="279"/>
      <c r="M619" s="357" t="s">
        <v>711</v>
      </c>
      <c r="N619" s="359" t="s">
        <v>320</v>
      </c>
      <c r="O619" s="321"/>
    </row>
    <row r="620" spans="1:15" ht="47.25" hidden="1" x14ac:dyDescent="0.25">
      <c r="A620" s="341"/>
      <c r="B620" s="505"/>
      <c r="C620" s="279"/>
      <c r="D620" s="279"/>
      <c r="E620" s="279">
        <v>841915</v>
      </c>
      <c r="F620" s="279"/>
      <c r="G620" s="363">
        <v>841915</v>
      </c>
      <c r="H620" s="363"/>
      <c r="I620" s="363"/>
      <c r="J620" s="279"/>
      <c r="K620" s="279"/>
      <c r="L620" s="279"/>
      <c r="M620" s="359" t="s">
        <v>712</v>
      </c>
      <c r="N620" s="359" t="s">
        <v>320</v>
      </c>
      <c r="O620" s="321"/>
    </row>
    <row r="621" spans="1:15" ht="63" hidden="1" x14ac:dyDescent="0.25">
      <c r="A621" s="341"/>
      <c r="B621" s="336"/>
      <c r="C621" s="279"/>
      <c r="D621" s="279"/>
      <c r="E621" s="279"/>
      <c r="F621" s="279">
        <v>446500</v>
      </c>
      <c r="G621" s="363"/>
      <c r="H621" s="363">
        <v>446500</v>
      </c>
      <c r="I621" s="363"/>
      <c r="J621" s="279"/>
      <c r="K621" s="279"/>
      <c r="L621" s="279"/>
      <c r="M621" s="357" t="s">
        <v>713</v>
      </c>
      <c r="N621" s="359" t="s">
        <v>320</v>
      </c>
      <c r="O621" s="321"/>
    </row>
    <row r="622" spans="1:15" ht="60" hidden="1" x14ac:dyDescent="0.25">
      <c r="A622" s="341"/>
      <c r="B622" s="336" t="s">
        <v>714</v>
      </c>
      <c r="C622" s="279">
        <v>34163</v>
      </c>
      <c r="D622" s="279"/>
      <c r="E622" s="279"/>
      <c r="F622" s="279"/>
      <c r="G622" s="363"/>
      <c r="H622" s="363"/>
      <c r="I622" s="363"/>
      <c r="J622" s="279"/>
      <c r="K622" s="279"/>
      <c r="L622" s="279"/>
      <c r="M622" s="357" t="s">
        <v>715</v>
      </c>
      <c r="N622" s="359" t="s">
        <v>320</v>
      </c>
      <c r="O622" s="321"/>
    </row>
    <row r="623" spans="1:15" ht="15.75" hidden="1" x14ac:dyDescent="0.25">
      <c r="A623" s="341"/>
      <c r="B623" s="530"/>
      <c r="C623" s="279">
        <v>-34163</v>
      </c>
      <c r="D623" s="279"/>
      <c r="E623" s="511"/>
      <c r="F623" s="279"/>
      <c r="G623" s="363"/>
      <c r="H623" s="363"/>
      <c r="I623" s="363"/>
      <c r="J623" s="279"/>
      <c r="K623" s="279"/>
      <c r="L623" s="279"/>
      <c r="M623" s="353"/>
      <c r="N623" s="359"/>
      <c r="O623" s="321"/>
    </row>
    <row r="624" spans="1:15" ht="31.5" hidden="1" x14ac:dyDescent="0.25">
      <c r="A624" s="341"/>
      <c r="B624" s="531"/>
      <c r="C624" s="279"/>
      <c r="D624" s="279"/>
      <c r="E624" s="279">
        <v>2319165</v>
      </c>
      <c r="F624" s="279"/>
      <c r="G624" s="363">
        <v>2319165</v>
      </c>
      <c r="H624" s="363"/>
      <c r="I624" s="363"/>
      <c r="J624" s="279"/>
      <c r="K624" s="279"/>
      <c r="L624" s="279"/>
      <c r="M624" s="359" t="s">
        <v>716</v>
      </c>
      <c r="N624" s="359" t="s">
        <v>320</v>
      </c>
      <c r="O624" s="321"/>
    </row>
    <row r="625" spans="1:15" ht="47.25" hidden="1" x14ac:dyDescent="0.25">
      <c r="A625" s="341"/>
      <c r="B625" s="505"/>
      <c r="C625" s="279"/>
      <c r="D625" s="279"/>
      <c r="E625" s="279"/>
      <c r="F625" s="279">
        <v>406955</v>
      </c>
      <c r="G625" s="363"/>
      <c r="H625" s="363">
        <v>406955</v>
      </c>
      <c r="I625" s="363"/>
      <c r="J625" s="279"/>
      <c r="K625" s="279"/>
      <c r="L625" s="279"/>
      <c r="M625" s="361" t="s">
        <v>717</v>
      </c>
      <c r="N625" s="361" t="s">
        <v>320</v>
      </c>
      <c r="O625" s="321"/>
    </row>
    <row r="626" spans="1:15" ht="31.5" hidden="1" x14ac:dyDescent="0.25">
      <c r="A626" s="341"/>
      <c r="B626" s="338"/>
      <c r="C626" s="279"/>
      <c r="D626" s="279"/>
      <c r="E626" s="279"/>
      <c r="F626" s="279"/>
      <c r="G626" s="363"/>
      <c r="H626" s="363"/>
      <c r="I626" s="363">
        <v>38125</v>
      </c>
      <c r="J626" s="279">
        <v>38125</v>
      </c>
      <c r="K626" s="279">
        <v>38125</v>
      </c>
      <c r="L626" s="279">
        <v>38125</v>
      </c>
      <c r="M626" s="359" t="s">
        <v>718</v>
      </c>
      <c r="N626" s="359" t="s">
        <v>320</v>
      </c>
      <c r="O626" s="321"/>
    </row>
    <row r="627" spans="1:15" ht="90" hidden="1" x14ac:dyDescent="0.25">
      <c r="A627" s="341"/>
      <c r="B627" s="338" t="s">
        <v>719</v>
      </c>
      <c r="C627" s="279"/>
      <c r="D627" s="279"/>
      <c r="E627" s="279">
        <v>3680143</v>
      </c>
      <c r="F627" s="279"/>
      <c r="G627" s="363"/>
      <c r="H627" s="363"/>
      <c r="I627" s="363"/>
      <c r="J627" s="279"/>
      <c r="K627" s="279"/>
      <c r="L627" s="279"/>
      <c r="M627" s="359" t="s">
        <v>720</v>
      </c>
      <c r="N627" s="359"/>
      <c r="O627" s="321"/>
    </row>
    <row r="628" spans="1:15" ht="60" hidden="1" x14ac:dyDescent="0.25">
      <c r="A628" s="341"/>
      <c r="B628" s="486" t="s">
        <v>263</v>
      </c>
      <c r="C628" s="307">
        <f>SUM(C629:C630)</f>
        <v>0</v>
      </c>
      <c r="D628" s="307">
        <f t="shared" ref="D628:H628" si="188">SUM(D629:D630)</f>
        <v>0</v>
      </c>
      <c r="E628" s="307">
        <f t="shared" si="188"/>
        <v>0</v>
      </c>
      <c r="F628" s="307">
        <f t="shared" si="188"/>
        <v>0</v>
      </c>
      <c r="G628" s="380">
        <f t="shared" si="188"/>
        <v>0</v>
      </c>
      <c r="H628" s="380">
        <f t="shared" si="188"/>
        <v>0</v>
      </c>
      <c r="I628" s="380">
        <v>0</v>
      </c>
      <c r="J628" s="307">
        <v>0</v>
      </c>
      <c r="K628" s="307">
        <f t="shared" ref="K628" si="189">SUM(K629:K630)</f>
        <v>0</v>
      </c>
      <c r="L628" s="307">
        <v>0</v>
      </c>
      <c r="M628" s="359"/>
      <c r="N628" s="359"/>
      <c r="O628" s="321"/>
    </row>
    <row r="629" spans="1:15" ht="15.75" hidden="1" x14ac:dyDescent="0.25">
      <c r="A629" s="341"/>
      <c r="B629" s="338"/>
      <c r="C629" s="279"/>
      <c r="D629" s="279"/>
      <c r="E629" s="279"/>
      <c r="F629" s="279"/>
      <c r="G629" s="363"/>
      <c r="H629" s="363"/>
      <c r="I629" s="363"/>
      <c r="J629" s="279"/>
      <c r="K629" s="279"/>
      <c r="L629" s="279"/>
      <c r="M629" s="350"/>
      <c r="N629" s="350"/>
      <c r="O629" s="321"/>
    </row>
    <row r="630" spans="1:15" ht="15.75" hidden="1" x14ac:dyDescent="0.25">
      <c r="A630" s="341"/>
      <c r="B630" s="338"/>
      <c r="C630" s="279"/>
      <c r="D630" s="279"/>
      <c r="E630" s="279"/>
      <c r="F630" s="279"/>
      <c r="G630" s="363"/>
      <c r="H630" s="363"/>
      <c r="I630" s="363"/>
      <c r="J630" s="279"/>
      <c r="K630" s="279"/>
      <c r="L630" s="279"/>
      <c r="M630" s="359"/>
      <c r="N630" s="359"/>
      <c r="O630" s="321"/>
    </row>
    <row r="631" spans="1:15" ht="15.75" hidden="1" x14ac:dyDescent="0.25">
      <c r="A631" s="341"/>
      <c r="B631" s="338"/>
      <c r="C631" s="279"/>
      <c r="D631" s="279"/>
      <c r="E631" s="279"/>
      <c r="F631" s="279"/>
      <c r="G631" s="363"/>
      <c r="H631" s="363"/>
      <c r="I631" s="363"/>
      <c r="J631" s="279"/>
      <c r="K631" s="279"/>
      <c r="L631" s="279"/>
      <c r="M631" s="359"/>
      <c r="N631" s="359"/>
      <c r="O631" s="321"/>
    </row>
    <row r="632" spans="1:15" ht="30" x14ac:dyDescent="0.25">
      <c r="A632" s="341"/>
      <c r="B632" s="486" t="s">
        <v>212</v>
      </c>
      <c r="C632" s="307">
        <f>C633+C639+C640</f>
        <v>0</v>
      </c>
      <c r="D632" s="307">
        <f t="shared" ref="D632:K632" si="190">D633+D639+D640</f>
        <v>0</v>
      </c>
      <c r="E632" s="307">
        <f t="shared" si="190"/>
        <v>0</v>
      </c>
      <c r="F632" s="307">
        <f t="shared" si="190"/>
        <v>0</v>
      </c>
      <c r="G632" s="307">
        <f t="shared" si="190"/>
        <v>0</v>
      </c>
      <c r="H632" s="307">
        <f t="shared" si="190"/>
        <v>0</v>
      </c>
      <c r="I632" s="307">
        <v>321598</v>
      </c>
      <c r="J632" s="307">
        <v>9512</v>
      </c>
      <c r="K632" s="307">
        <f t="shared" si="190"/>
        <v>4756</v>
      </c>
      <c r="L632" s="307">
        <v>4756</v>
      </c>
      <c r="M632" s="359"/>
      <c r="N632" s="357"/>
      <c r="O632" s="321"/>
    </row>
    <row r="633" spans="1:15" ht="60" x14ac:dyDescent="0.25">
      <c r="A633" s="341"/>
      <c r="B633" s="431" t="s">
        <v>496</v>
      </c>
      <c r="C633" s="279">
        <f>SUM(C634:C638)</f>
        <v>0</v>
      </c>
      <c r="D633" s="279">
        <f t="shared" ref="D633:K633" si="191">SUM(D634:D638)</f>
        <v>0</v>
      </c>
      <c r="E633" s="279">
        <f t="shared" si="191"/>
        <v>0</v>
      </c>
      <c r="F633" s="279">
        <f t="shared" si="191"/>
        <v>0</v>
      </c>
      <c r="G633" s="279">
        <f t="shared" si="191"/>
        <v>0</v>
      </c>
      <c r="H633" s="279">
        <f t="shared" si="191"/>
        <v>0</v>
      </c>
      <c r="I633" s="279">
        <v>160799</v>
      </c>
      <c r="J633" s="279">
        <v>4756</v>
      </c>
      <c r="K633" s="279">
        <f t="shared" si="191"/>
        <v>0</v>
      </c>
      <c r="L633" s="279">
        <v>0</v>
      </c>
      <c r="M633" s="359"/>
      <c r="N633" s="357"/>
      <c r="O633" s="321"/>
    </row>
    <row r="634" spans="1:15" ht="15.75" x14ac:dyDescent="0.25">
      <c r="A634" s="341"/>
      <c r="B634" s="338" t="s">
        <v>486</v>
      </c>
      <c r="C634" s="279"/>
      <c r="D634" s="279"/>
      <c r="E634" s="279"/>
      <c r="F634" s="279"/>
      <c r="G634" s="363"/>
      <c r="H634" s="363"/>
      <c r="I634" s="363"/>
      <c r="J634" s="279">
        <v>4756</v>
      </c>
      <c r="K634" s="279"/>
      <c r="L634" s="279"/>
      <c r="M634" s="350" t="s">
        <v>487</v>
      </c>
      <c r="N634" s="350"/>
      <c r="O634" s="321"/>
    </row>
    <row r="635" spans="1:15" ht="15.75" x14ac:dyDescent="0.25">
      <c r="A635" s="341"/>
      <c r="B635" s="338" t="s">
        <v>488</v>
      </c>
      <c r="C635" s="279"/>
      <c r="D635" s="279"/>
      <c r="E635" s="279"/>
      <c r="F635" s="279"/>
      <c r="G635" s="363"/>
      <c r="H635" s="363"/>
      <c r="I635" s="363">
        <v>1043</v>
      </c>
      <c r="J635" s="279"/>
      <c r="K635" s="279"/>
      <c r="L635" s="279"/>
      <c r="M635" s="359" t="s">
        <v>489</v>
      </c>
      <c r="N635" s="355"/>
      <c r="O635" s="321"/>
    </row>
    <row r="636" spans="1:15" ht="15.75" x14ac:dyDescent="0.25">
      <c r="A636" s="341"/>
      <c r="B636" s="338" t="s">
        <v>490</v>
      </c>
      <c r="C636" s="279"/>
      <c r="D636" s="279"/>
      <c r="E636" s="279"/>
      <c r="F636" s="279"/>
      <c r="G636" s="363"/>
      <c r="H636" s="363"/>
      <c r="I636" s="363">
        <v>115000</v>
      </c>
      <c r="J636" s="279"/>
      <c r="K636" s="279"/>
      <c r="L636" s="279"/>
      <c r="M636" s="359" t="s">
        <v>491</v>
      </c>
      <c r="N636" s="355"/>
      <c r="O636" s="321"/>
    </row>
    <row r="637" spans="1:15" ht="15.75" x14ac:dyDescent="0.25">
      <c r="A637" s="341"/>
      <c r="B637" s="338" t="s">
        <v>492</v>
      </c>
      <c r="C637" s="279"/>
      <c r="D637" s="279"/>
      <c r="E637" s="279"/>
      <c r="F637" s="279"/>
      <c r="G637" s="363"/>
      <c r="H637" s="363"/>
      <c r="I637" s="363">
        <v>40000</v>
      </c>
      <c r="J637" s="279"/>
      <c r="K637" s="279"/>
      <c r="L637" s="279"/>
      <c r="M637" s="359" t="s">
        <v>493</v>
      </c>
      <c r="N637" s="355"/>
      <c r="O637" s="321"/>
    </row>
    <row r="638" spans="1:15" ht="31.5" x14ac:dyDescent="0.25">
      <c r="A638" s="341"/>
      <c r="B638" s="338" t="s">
        <v>494</v>
      </c>
      <c r="C638" s="279"/>
      <c r="D638" s="279"/>
      <c r="E638" s="279"/>
      <c r="F638" s="279"/>
      <c r="G638" s="363"/>
      <c r="H638" s="363"/>
      <c r="I638" s="363">
        <v>4756</v>
      </c>
      <c r="J638" s="279"/>
      <c r="K638" s="279"/>
      <c r="L638" s="279"/>
      <c r="M638" s="359" t="s">
        <v>495</v>
      </c>
      <c r="N638" s="355"/>
      <c r="O638" s="321"/>
    </row>
    <row r="639" spans="1:15" ht="94.5" x14ac:dyDescent="0.25">
      <c r="A639" s="341"/>
      <c r="B639" s="338"/>
      <c r="C639" s="279"/>
      <c r="D639" s="279"/>
      <c r="E639" s="279"/>
      <c r="F639" s="279"/>
      <c r="G639" s="363"/>
      <c r="H639" s="363"/>
      <c r="I639" s="275">
        <v>156043</v>
      </c>
      <c r="J639" s="279"/>
      <c r="K639" s="275"/>
      <c r="L639" s="279"/>
      <c r="M639" s="359" t="s">
        <v>721</v>
      </c>
      <c r="N639" s="355"/>
      <c r="O639" s="321"/>
    </row>
    <row r="640" spans="1:15" ht="31.5" hidden="1" x14ac:dyDescent="0.25">
      <c r="A640" s="341"/>
      <c r="B640" s="338"/>
      <c r="C640" s="279"/>
      <c r="D640" s="279"/>
      <c r="E640" s="279"/>
      <c r="F640" s="279"/>
      <c r="G640" s="363"/>
      <c r="H640" s="363"/>
      <c r="I640" s="363">
        <v>4756</v>
      </c>
      <c r="J640" s="279">
        <v>4756</v>
      </c>
      <c r="K640" s="279">
        <v>4756</v>
      </c>
      <c r="L640" s="279">
        <v>4756</v>
      </c>
      <c r="M640" s="359" t="s">
        <v>722</v>
      </c>
      <c r="N640" s="355" t="s">
        <v>320</v>
      </c>
      <c r="O640" s="321"/>
    </row>
    <row r="641" spans="1:15" ht="15.75" hidden="1" x14ac:dyDescent="0.25">
      <c r="A641" s="341"/>
      <c r="B641" s="338"/>
      <c r="C641" s="279"/>
      <c r="D641" s="279"/>
      <c r="E641" s="279"/>
      <c r="F641" s="279"/>
      <c r="G641" s="363"/>
      <c r="H641" s="363"/>
      <c r="I641" s="363"/>
      <c r="J641" s="279"/>
      <c r="K641" s="279"/>
      <c r="L641" s="279"/>
      <c r="M641" s="359"/>
      <c r="N641" s="355"/>
      <c r="O641" s="321"/>
    </row>
    <row r="642" spans="1:15" ht="15.75" hidden="1" x14ac:dyDescent="0.25">
      <c r="A642" s="341"/>
      <c r="B642" s="338"/>
      <c r="C642" s="279"/>
      <c r="D642" s="279"/>
      <c r="E642" s="279"/>
      <c r="F642" s="279"/>
      <c r="G642" s="363"/>
      <c r="H642" s="363"/>
      <c r="I642" s="363"/>
      <c r="J642" s="279"/>
      <c r="K642" s="279"/>
      <c r="L642" s="279"/>
      <c r="M642" s="359"/>
      <c r="N642" s="355"/>
      <c r="O642" s="321"/>
    </row>
    <row r="643" spans="1:15" ht="30" hidden="1" x14ac:dyDescent="0.25">
      <c r="A643" s="341"/>
      <c r="B643" s="486" t="s">
        <v>264</v>
      </c>
      <c r="C643" s="279">
        <f t="shared" ref="C643:D643" si="192">SUM(C644:C647)</f>
        <v>0</v>
      </c>
      <c r="D643" s="279">
        <f t="shared" si="192"/>
        <v>0</v>
      </c>
      <c r="E643" s="279">
        <f>SUM(E644:E647)</f>
        <v>100200</v>
      </c>
      <c r="F643" s="279">
        <f t="shared" ref="F643:K643" si="193">SUM(F644:F647)</f>
        <v>0</v>
      </c>
      <c r="G643" s="279">
        <f t="shared" si="193"/>
        <v>0</v>
      </c>
      <c r="H643" s="279">
        <f t="shared" si="193"/>
        <v>0</v>
      </c>
      <c r="I643" s="279">
        <v>0</v>
      </c>
      <c r="J643" s="279">
        <v>0</v>
      </c>
      <c r="K643" s="279">
        <f t="shared" si="193"/>
        <v>0</v>
      </c>
      <c r="L643" s="279">
        <v>0</v>
      </c>
      <c r="M643" s="359" t="s">
        <v>265</v>
      </c>
      <c r="N643" s="355"/>
      <c r="O643" s="321"/>
    </row>
    <row r="644" spans="1:15" ht="31.5" hidden="1" x14ac:dyDescent="0.25">
      <c r="A644" s="341"/>
      <c r="B644" s="338"/>
      <c r="C644" s="279"/>
      <c r="D644" s="279"/>
      <c r="E644" s="279">
        <v>14400</v>
      </c>
      <c r="F644" s="279"/>
      <c r="G644" s="363"/>
      <c r="H644" s="363"/>
      <c r="I644" s="363"/>
      <c r="J644" s="279"/>
      <c r="K644" s="279"/>
      <c r="L644" s="279"/>
      <c r="M644" s="350" t="s">
        <v>723</v>
      </c>
      <c r="N644" s="350"/>
      <c r="O644" s="321"/>
    </row>
    <row r="645" spans="1:15" ht="47.25" hidden="1" x14ac:dyDescent="0.25">
      <c r="A645" s="341"/>
      <c r="B645" s="338"/>
      <c r="C645" s="279"/>
      <c r="D645" s="279"/>
      <c r="E645" s="279">
        <v>800</v>
      </c>
      <c r="F645" s="279"/>
      <c r="G645" s="363"/>
      <c r="H645" s="363"/>
      <c r="I645" s="363"/>
      <c r="J645" s="279"/>
      <c r="K645" s="279"/>
      <c r="L645" s="279"/>
      <c r="M645" s="359" t="s">
        <v>724</v>
      </c>
      <c r="N645" s="355"/>
      <c r="O645" s="321"/>
    </row>
    <row r="646" spans="1:15" ht="31.5" hidden="1" x14ac:dyDescent="0.25">
      <c r="A646" s="341"/>
      <c r="B646" s="338"/>
      <c r="C646" s="279"/>
      <c r="D646" s="279"/>
      <c r="E646" s="279">
        <v>5000</v>
      </c>
      <c r="F646" s="279"/>
      <c r="G646" s="363"/>
      <c r="H646" s="363"/>
      <c r="I646" s="363"/>
      <c r="J646" s="279"/>
      <c r="K646" s="279"/>
      <c r="L646" s="279"/>
      <c r="M646" s="359" t="s">
        <v>725</v>
      </c>
      <c r="N646" s="355"/>
      <c r="O646" s="321"/>
    </row>
    <row r="647" spans="1:15" ht="47.25" hidden="1" x14ac:dyDescent="0.25">
      <c r="A647" s="341"/>
      <c r="B647" s="338"/>
      <c r="C647" s="279"/>
      <c r="D647" s="279"/>
      <c r="E647" s="279">
        <v>80000</v>
      </c>
      <c r="F647" s="279"/>
      <c r="G647" s="363"/>
      <c r="H647" s="363"/>
      <c r="I647" s="363"/>
      <c r="J647" s="279"/>
      <c r="K647" s="279"/>
      <c r="L647" s="279"/>
      <c r="M647" s="359" t="s">
        <v>726</v>
      </c>
      <c r="N647" s="355"/>
      <c r="O647" s="321"/>
    </row>
    <row r="648" spans="1:15" ht="15.75" hidden="1" x14ac:dyDescent="0.25">
      <c r="A648" s="341"/>
      <c r="B648" s="338"/>
      <c r="C648" s="279"/>
      <c r="D648" s="279"/>
      <c r="E648" s="279"/>
      <c r="F648" s="279"/>
      <c r="G648" s="363"/>
      <c r="H648" s="363"/>
      <c r="I648" s="363"/>
      <c r="J648" s="279"/>
      <c r="K648" s="279"/>
      <c r="L648" s="279"/>
      <c r="M648" s="359"/>
      <c r="N648" s="355"/>
      <c r="O648" s="321"/>
    </row>
    <row r="649" spans="1:15" ht="15.75" hidden="1" x14ac:dyDescent="0.25">
      <c r="A649" s="341"/>
      <c r="B649" s="338"/>
      <c r="C649" s="279"/>
      <c r="D649" s="279"/>
      <c r="E649" s="279"/>
      <c r="F649" s="279"/>
      <c r="G649" s="363"/>
      <c r="H649" s="363"/>
      <c r="I649" s="363"/>
      <c r="J649" s="279"/>
      <c r="K649" s="279"/>
      <c r="L649" s="279"/>
      <c r="M649" s="359"/>
      <c r="N649" s="355"/>
      <c r="O649" s="321"/>
    </row>
    <row r="650" spans="1:15" ht="15.75" hidden="1" x14ac:dyDescent="0.25">
      <c r="A650" s="341"/>
      <c r="B650" s="338"/>
      <c r="C650" s="279"/>
      <c r="D650" s="279"/>
      <c r="E650" s="279"/>
      <c r="F650" s="279"/>
      <c r="G650" s="363"/>
      <c r="H650" s="363"/>
      <c r="I650" s="363"/>
      <c r="J650" s="279"/>
      <c r="K650" s="279"/>
      <c r="L650" s="279"/>
      <c r="M650" s="359"/>
      <c r="N650" s="355"/>
      <c r="O650" s="321"/>
    </row>
    <row r="651" spans="1:15" ht="15.75" hidden="1" x14ac:dyDescent="0.25">
      <c r="A651" s="341"/>
      <c r="B651" s="338"/>
      <c r="C651" s="279"/>
      <c r="D651" s="279"/>
      <c r="E651" s="279"/>
      <c r="F651" s="279"/>
      <c r="G651" s="363"/>
      <c r="H651" s="363"/>
      <c r="I651" s="363"/>
      <c r="J651" s="279"/>
      <c r="K651" s="279"/>
      <c r="L651" s="279"/>
      <c r="M651" s="359"/>
      <c r="N651" s="355"/>
      <c r="O651" s="321"/>
    </row>
    <row r="652" spans="1:15" ht="15.75" hidden="1" x14ac:dyDescent="0.25">
      <c r="A652" s="341"/>
      <c r="B652" s="338"/>
      <c r="C652" s="279"/>
      <c r="D652" s="279"/>
      <c r="E652" s="279"/>
      <c r="F652" s="279"/>
      <c r="G652" s="363"/>
      <c r="H652" s="363"/>
      <c r="I652" s="363"/>
      <c r="J652" s="279"/>
      <c r="K652" s="279"/>
      <c r="L652" s="279"/>
      <c r="M652" s="359"/>
      <c r="N652" s="355"/>
      <c r="O652" s="321"/>
    </row>
    <row r="653" spans="1:15" ht="15.75" hidden="1" x14ac:dyDescent="0.25">
      <c r="A653" s="341"/>
      <c r="B653" s="338"/>
      <c r="C653" s="279"/>
      <c r="D653" s="279"/>
      <c r="E653" s="279"/>
      <c r="F653" s="279"/>
      <c r="G653" s="363"/>
      <c r="H653" s="363"/>
      <c r="I653" s="363"/>
      <c r="J653" s="279"/>
      <c r="K653" s="279"/>
      <c r="L653" s="279"/>
      <c r="M653" s="359"/>
      <c r="N653" s="355"/>
      <c r="O653" s="321"/>
    </row>
    <row r="654" spans="1:15" ht="15.75" hidden="1" x14ac:dyDescent="0.25">
      <c r="A654" s="341"/>
      <c r="B654" s="338"/>
      <c r="C654" s="279"/>
      <c r="D654" s="279"/>
      <c r="E654" s="279"/>
      <c r="F654" s="279"/>
      <c r="G654" s="363"/>
      <c r="H654" s="363"/>
      <c r="I654" s="363"/>
      <c r="J654" s="279"/>
      <c r="K654" s="279"/>
      <c r="L654" s="279"/>
      <c r="M654" s="359"/>
      <c r="N654" s="355"/>
      <c r="O654" s="321"/>
    </row>
    <row r="655" spans="1:15" ht="45" hidden="1" x14ac:dyDescent="0.25">
      <c r="A655" s="341"/>
      <c r="B655" s="486" t="s">
        <v>104</v>
      </c>
      <c r="C655" s="307">
        <f>SUM(C656:C662)</f>
        <v>0</v>
      </c>
      <c r="D655" s="307">
        <f t="shared" ref="D655:K655" si="194">SUM(D656:D662)</f>
        <v>0</v>
      </c>
      <c r="E655" s="307">
        <f t="shared" si="194"/>
        <v>0</v>
      </c>
      <c r="F655" s="307">
        <f t="shared" si="194"/>
        <v>482000</v>
      </c>
      <c r="G655" s="380">
        <f t="shared" si="194"/>
        <v>0</v>
      </c>
      <c r="H655" s="380">
        <f t="shared" si="194"/>
        <v>482000</v>
      </c>
      <c r="I655" s="380">
        <v>46852</v>
      </c>
      <c r="J655" s="307">
        <v>46852</v>
      </c>
      <c r="K655" s="307">
        <f t="shared" si="194"/>
        <v>46852</v>
      </c>
      <c r="L655" s="307">
        <v>46852</v>
      </c>
      <c r="M655" s="359"/>
      <c r="N655" s="357"/>
      <c r="O655" s="321"/>
    </row>
    <row r="656" spans="1:15" ht="31.5" hidden="1" x14ac:dyDescent="0.25">
      <c r="A656" s="341"/>
      <c r="B656" s="431"/>
      <c r="C656" s="279"/>
      <c r="D656" s="279"/>
      <c r="E656" s="279"/>
      <c r="F656" s="279">
        <v>482000</v>
      </c>
      <c r="G656" s="363"/>
      <c r="H656" s="363">
        <v>482000</v>
      </c>
      <c r="I656" s="363"/>
      <c r="J656" s="279"/>
      <c r="K656" s="279"/>
      <c r="L656" s="279"/>
      <c r="M656" s="350" t="s">
        <v>694</v>
      </c>
      <c r="N656" s="350" t="s">
        <v>694</v>
      </c>
      <c r="O656" s="321"/>
    </row>
    <row r="657" spans="1:15" ht="31.5" hidden="1" x14ac:dyDescent="0.25">
      <c r="A657" s="341"/>
      <c r="B657" s="431"/>
      <c r="C657" s="279"/>
      <c r="D657" s="279"/>
      <c r="E657" s="279"/>
      <c r="F657" s="279"/>
      <c r="G657" s="363"/>
      <c r="H657" s="363"/>
      <c r="I657" s="363">
        <v>3872</v>
      </c>
      <c r="J657" s="279">
        <v>3872</v>
      </c>
      <c r="K657" s="279">
        <v>3872</v>
      </c>
      <c r="L657" s="279">
        <v>3872</v>
      </c>
      <c r="M657" s="351" t="s">
        <v>727</v>
      </c>
      <c r="N657" s="351"/>
      <c r="O657" s="321"/>
    </row>
    <row r="658" spans="1:15" ht="15.75" hidden="1" x14ac:dyDescent="0.25">
      <c r="A658" s="341"/>
      <c r="B658" s="431"/>
      <c r="C658" s="279"/>
      <c r="D658" s="279"/>
      <c r="E658" s="279"/>
      <c r="F658" s="279"/>
      <c r="G658" s="363"/>
      <c r="H658" s="363"/>
      <c r="I658" s="363"/>
      <c r="J658" s="279"/>
      <c r="K658" s="279"/>
      <c r="L658" s="279"/>
      <c r="M658" s="351"/>
      <c r="N658" s="351"/>
      <c r="O658" s="321"/>
    </row>
    <row r="659" spans="1:15" ht="31.5" hidden="1" x14ac:dyDescent="0.25">
      <c r="A659" s="341"/>
      <c r="B659" s="431"/>
      <c r="C659" s="279"/>
      <c r="D659" s="279"/>
      <c r="E659" s="279"/>
      <c r="F659" s="279"/>
      <c r="G659" s="363"/>
      <c r="H659" s="363"/>
      <c r="I659" s="363">
        <v>42980</v>
      </c>
      <c r="J659" s="279">
        <v>42980</v>
      </c>
      <c r="K659" s="279">
        <v>42980</v>
      </c>
      <c r="L659" s="279">
        <v>42980</v>
      </c>
      <c r="M659" s="359" t="s">
        <v>728</v>
      </c>
      <c r="N659" s="359"/>
      <c r="O659" s="321"/>
    </row>
    <row r="660" spans="1:15" ht="15.75" hidden="1" x14ac:dyDescent="0.25">
      <c r="A660" s="341"/>
      <c r="B660" s="431"/>
      <c r="C660" s="279"/>
      <c r="D660" s="279"/>
      <c r="E660" s="279"/>
      <c r="F660" s="279"/>
      <c r="G660" s="363"/>
      <c r="H660" s="363"/>
      <c r="I660" s="363"/>
      <c r="J660" s="279"/>
      <c r="K660" s="279"/>
      <c r="L660" s="279"/>
      <c r="M660" s="361"/>
      <c r="N660" s="357"/>
      <c r="O660" s="321"/>
    </row>
    <row r="661" spans="1:15" ht="15.75" hidden="1" x14ac:dyDescent="0.25">
      <c r="A661" s="341"/>
      <c r="B661" s="431"/>
      <c r="C661" s="279"/>
      <c r="D661" s="279"/>
      <c r="E661" s="279"/>
      <c r="F661" s="279"/>
      <c r="G661" s="363"/>
      <c r="H661" s="363"/>
      <c r="I661" s="363"/>
      <c r="J661" s="279"/>
      <c r="K661" s="279"/>
      <c r="L661" s="279"/>
      <c r="M661" s="361"/>
      <c r="N661" s="357"/>
      <c r="O661" s="321"/>
    </row>
    <row r="662" spans="1:15" ht="15.75" hidden="1" x14ac:dyDescent="0.25">
      <c r="A662" s="341"/>
      <c r="B662" s="431"/>
      <c r="C662" s="279"/>
      <c r="D662" s="279"/>
      <c r="E662" s="279"/>
      <c r="F662" s="279"/>
      <c r="G662" s="363"/>
      <c r="H662" s="363"/>
      <c r="I662" s="363"/>
      <c r="J662" s="279"/>
      <c r="K662" s="279"/>
      <c r="L662" s="279"/>
      <c r="M662" s="361"/>
      <c r="N662" s="357"/>
      <c r="O662" s="321"/>
    </row>
    <row r="663" spans="1:15" ht="45" hidden="1" x14ac:dyDescent="0.25">
      <c r="A663" s="341"/>
      <c r="B663" s="486" t="s">
        <v>266</v>
      </c>
      <c r="C663" s="307">
        <f>SUM(C664:C665)</f>
        <v>0</v>
      </c>
      <c r="D663" s="307">
        <f>SUM(D664:D665)</f>
        <v>0</v>
      </c>
      <c r="E663" s="307">
        <f t="shared" ref="E663:K663" si="195">SUM(E664:E665)</f>
        <v>700000</v>
      </c>
      <c r="F663" s="307">
        <f t="shared" si="195"/>
        <v>0</v>
      </c>
      <c r="G663" s="380">
        <f t="shared" si="195"/>
        <v>700000</v>
      </c>
      <c r="H663" s="380">
        <f t="shared" si="195"/>
        <v>0</v>
      </c>
      <c r="I663" s="380">
        <v>74300</v>
      </c>
      <c r="J663" s="307">
        <v>74300</v>
      </c>
      <c r="K663" s="307">
        <f t="shared" si="195"/>
        <v>0</v>
      </c>
      <c r="L663" s="307">
        <v>0</v>
      </c>
      <c r="M663" s="359"/>
      <c r="N663" s="357"/>
      <c r="O663" s="321"/>
    </row>
    <row r="664" spans="1:15" ht="47.25" hidden="1" x14ac:dyDescent="0.25">
      <c r="A664" s="341"/>
      <c r="B664" s="431"/>
      <c r="C664" s="279"/>
      <c r="D664" s="279"/>
      <c r="E664" s="279"/>
      <c r="F664" s="279"/>
      <c r="G664" s="363"/>
      <c r="H664" s="363"/>
      <c r="I664" s="363">
        <v>74300</v>
      </c>
      <c r="J664" s="279">
        <v>74300</v>
      </c>
      <c r="K664" s="279"/>
      <c r="L664" s="279"/>
      <c r="M664" s="350" t="s">
        <v>729</v>
      </c>
      <c r="N664" s="350"/>
      <c r="O664" s="321"/>
    </row>
    <row r="665" spans="1:15" ht="47.25" hidden="1" x14ac:dyDescent="0.25">
      <c r="A665" s="341"/>
      <c r="B665" s="431"/>
      <c r="C665" s="279"/>
      <c r="D665" s="279"/>
      <c r="E665" s="279">
        <v>700000</v>
      </c>
      <c r="F665" s="279"/>
      <c r="G665" s="363">
        <v>700000</v>
      </c>
      <c r="H665" s="363"/>
      <c r="I665" s="363"/>
      <c r="J665" s="279"/>
      <c r="K665" s="279"/>
      <c r="L665" s="279"/>
      <c r="M665" s="362" t="s">
        <v>730</v>
      </c>
      <c r="N665" s="357" t="s">
        <v>634</v>
      </c>
      <c r="O665" s="321"/>
    </row>
    <row r="666" spans="1:15" ht="45" hidden="1" x14ac:dyDescent="0.25">
      <c r="A666" s="341"/>
      <c r="B666" s="486" t="s">
        <v>267</v>
      </c>
      <c r="C666" s="307">
        <f t="shared" ref="C666:H666" si="196">SUM(C667:C668)</f>
        <v>0</v>
      </c>
      <c r="D666" s="307">
        <f t="shared" si="196"/>
        <v>0</v>
      </c>
      <c r="E666" s="307">
        <f t="shared" si="196"/>
        <v>37000</v>
      </c>
      <c r="F666" s="307">
        <f t="shared" si="196"/>
        <v>0</v>
      </c>
      <c r="G666" s="380">
        <f t="shared" si="196"/>
        <v>37000</v>
      </c>
      <c r="H666" s="380">
        <f t="shared" si="196"/>
        <v>0</v>
      </c>
      <c r="I666" s="380">
        <v>0</v>
      </c>
      <c r="J666" s="307">
        <v>0</v>
      </c>
      <c r="K666" s="307">
        <f t="shared" ref="K666" si="197">SUM(K667:K668)</f>
        <v>0</v>
      </c>
      <c r="L666" s="307">
        <v>0</v>
      </c>
      <c r="M666" s="359"/>
      <c r="N666" s="357"/>
      <c r="O666" s="321"/>
    </row>
    <row r="667" spans="1:15" ht="63" hidden="1" x14ac:dyDescent="0.25">
      <c r="A667" s="341"/>
      <c r="B667" s="431"/>
      <c r="C667" s="279"/>
      <c r="D667" s="279"/>
      <c r="E667" s="279">
        <v>37000</v>
      </c>
      <c r="F667" s="279"/>
      <c r="G667" s="363">
        <v>37000</v>
      </c>
      <c r="H667" s="363"/>
      <c r="I667" s="363"/>
      <c r="J667" s="279"/>
      <c r="K667" s="279"/>
      <c r="L667" s="279"/>
      <c r="M667" s="350" t="s">
        <v>731</v>
      </c>
      <c r="N667" s="350" t="s">
        <v>634</v>
      </c>
      <c r="O667" s="321"/>
    </row>
    <row r="668" spans="1:15" ht="15.75" hidden="1" x14ac:dyDescent="0.25">
      <c r="A668" s="341"/>
      <c r="B668" s="486"/>
      <c r="C668" s="307"/>
      <c r="D668" s="307"/>
      <c r="E668" s="279"/>
      <c r="F668" s="307"/>
      <c r="G668" s="363"/>
      <c r="H668" s="380"/>
      <c r="I668" s="380"/>
      <c r="J668" s="307"/>
      <c r="K668" s="307"/>
      <c r="L668" s="307"/>
      <c r="M668" s="359"/>
      <c r="N668" s="359"/>
      <c r="O668" s="321"/>
    </row>
    <row r="669" spans="1:15" ht="30" hidden="1" x14ac:dyDescent="0.25">
      <c r="A669" s="341"/>
      <c r="B669" s="486" t="s">
        <v>268</v>
      </c>
      <c r="C669" s="307">
        <f>SUM(C670:C672)</f>
        <v>0</v>
      </c>
      <c r="D669" s="307">
        <f t="shared" ref="D669:K669" si="198">SUM(D670:D672)</f>
        <v>0</v>
      </c>
      <c r="E669" s="307">
        <f t="shared" si="198"/>
        <v>0</v>
      </c>
      <c r="F669" s="307">
        <f t="shared" si="198"/>
        <v>0</v>
      </c>
      <c r="G669" s="307">
        <f t="shared" si="198"/>
        <v>0</v>
      </c>
      <c r="H669" s="307">
        <f t="shared" si="198"/>
        <v>0</v>
      </c>
      <c r="I669" s="307">
        <v>37860</v>
      </c>
      <c r="J669" s="307">
        <v>37860</v>
      </c>
      <c r="K669" s="307">
        <f t="shared" si="198"/>
        <v>37860</v>
      </c>
      <c r="L669" s="307">
        <v>37860</v>
      </c>
      <c r="M669" s="359"/>
      <c r="N669" s="357"/>
      <c r="O669" s="321"/>
    </row>
    <row r="670" spans="1:15" ht="31.5" hidden="1" x14ac:dyDescent="0.25">
      <c r="A670" s="341"/>
      <c r="B670" s="486"/>
      <c r="C670" s="279"/>
      <c r="D670" s="279"/>
      <c r="E670" s="279"/>
      <c r="F670" s="279"/>
      <c r="G670" s="363"/>
      <c r="H670" s="363"/>
      <c r="I670" s="363">
        <v>37860</v>
      </c>
      <c r="J670" s="279">
        <v>37860</v>
      </c>
      <c r="K670" s="279">
        <v>37860</v>
      </c>
      <c r="L670" s="279">
        <v>37860</v>
      </c>
      <c r="M670" s="350" t="s">
        <v>732</v>
      </c>
      <c r="N670" s="350"/>
      <c r="O670" s="321"/>
    </row>
    <row r="671" spans="1:15" ht="63" hidden="1" x14ac:dyDescent="0.25">
      <c r="A671" s="341"/>
      <c r="B671" s="486"/>
      <c r="C671" s="279">
        <v>-183000</v>
      </c>
      <c r="D671" s="279"/>
      <c r="E671" s="279"/>
      <c r="F671" s="279"/>
      <c r="G671" s="363"/>
      <c r="H671" s="363"/>
      <c r="I671" s="363"/>
      <c r="J671" s="279"/>
      <c r="K671" s="279"/>
      <c r="L671" s="279"/>
      <c r="M671" s="351" t="s">
        <v>733</v>
      </c>
      <c r="N671" s="351"/>
      <c r="O671" s="321"/>
    </row>
    <row r="672" spans="1:15" ht="15.75" hidden="1" x14ac:dyDescent="0.25">
      <c r="A672" s="341"/>
      <c r="B672" s="486"/>
      <c r="C672" s="279">
        <v>183000</v>
      </c>
      <c r="D672" s="279"/>
      <c r="E672" s="279"/>
      <c r="F672" s="279"/>
      <c r="G672" s="363"/>
      <c r="H672" s="363"/>
      <c r="I672" s="363"/>
      <c r="J672" s="279"/>
      <c r="K672" s="279"/>
      <c r="L672" s="279"/>
      <c r="M672" s="351"/>
      <c r="N672" s="351"/>
      <c r="O672" s="321"/>
    </row>
    <row r="673" spans="1:15" ht="45" hidden="1" x14ac:dyDescent="0.25">
      <c r="A673" s="341"/>
      <c r="B673" s="486" t="s">
        <v>106</v>
      </c>
      <c r="C673" s="279">
        <f>SUM(C674:C676)</f>
        <v>0</v>
      </c>
      <c r="D673" s="279">
        <f t="shared" ref="D673:K673" si="199">SUM(D674:D676)</f>
        <v>0</v>
      </c>
      <c r="E673" s="279">
        <f t="shared" si="199"/>
        <v>0</v>
      </c>
      <c r="F673" s="279">
        <f>SUM(F674:F676)</f>
        <v>5000</v>
      </c>
      <c r="G673" s="363">
        <f t="shared" si="199"/>
        <v>0</v>
      </c>
      <c r="H673" s="363">
        <f t="shared" si="199"/>
        <v>5000</v>
      </c>
      <c r="I673" s="363">
        <v>0</v>
      </c>
      <c r="J673" s="279">
        <v>0</v>
      </c>
      <c r="K673" s="279">
        <f t="shared" si="199"/>
        <v>0</v>
      </c>
      <c r="L673" s="279">
        <v>0</v>
      </c>
      <c r="M673" s="351"/>
      <c r="N673" s="351"/>
      <c r="O673" s="321"/>
    </row>
    <row r="674" spans="1:15" ht="47.25" hidden="1" x14ac:dyDescent="0.25">
      <c r="A674" s="341"/>
      <c r="B674" s="486"/>
      <c r="C674" s="279"/>
      <c r="D674" s="279"/>
      <c r="E674" s="279"/>
      <c r="F674" s="279">
        <v>5000</v>
      </c>
      <c r="G674" s="363"/>
      <c r="H674" s="363">
        <v>5000</v>
      </c>
      <c r="I674" s="363"/>
      <c r="J674" s="279"/>
      <c r="K674" s="279"/>
      <c r="L674" s="279"/>
      <c r="M674" s="351" t="s">
        <v>734</v>
      </c>
      <c r="N674" s="351" t="s">
        <v>644</v>
      </c>
      <c r="O674" s="321"/>
    </row>
    <row r="675" spans="1:15" ht="15.75" hidden="1" x14ac:dyDescent="0.25">
      <c r="A675" s="341"/>
      <c r="B675" s="486"/>
      <c r="C675" s="279"/>
      <c r="D675" s="279"/>
      <c r="E675" s="279"/>
      <c r="F675" s="279"/>
      <c r="G675" s="363"/>
      <c r="H675" s="363"/>
      <c r="I675" s="363"/>
      <c r="J675" s="279"/>
      <c r="K675" s="279"/>
      <c r="L675" s="279"/>
      <c r="M675" s="351"/>
      <c r="N675" s="351"/>
      <c r="O675" s="321"/>
    </row>
    <row r="676" spans="1:15" ht="15.75" hidden="1" x14ac:dyDescent="0.25">
      <c r="A676" s="341"/>
      <c r="B676" s="486"/>
      <c r="C676" s="279"/>
      <c r="D676" s="279"/>
      <c r="E676" s="279"/>
      <c r="F676" s="279"/>
      <c r="G676" s="363"/>
      <c r="H676" s="363"/>
      <c r="I676" s="363"/>
      <c r="J676" s="279"/>
      <c r="K676" s="279"/>
      <c r="L676" s="279"/>
      <c r="M676" s="351"/>
      <c r="N676" s="351"/>
      <c r="O676" s="321"/>
    </row>
    <row r="677" spans="1:15" ht="15.75" hidden="1" x14ac:dyDescent="0.25">
      <c r="A677" s="341"/>
      <c r="B677" s="486"/>
      <c r="C677" s="279"/>
      <c r="D677" s="279"/>
      <c r="E677" s="279"/>
      <c r="F677" s="279"/>
      <c r="G677" s="363"/>
      <c r="H677" s="363"/>
      <c r="I677" s="363"/>
      <c r="J677" s="279"/>
      <c r="K677" s="279"/>
      <c r="L677" s="279"/>
      <c r="M677" s="351"/>
      <c r="N677" s="351"/>
      <c r="O677" s="321"/>
    </row>
    <row r="678" spans="1:15" ht="45" hidden="1" x14ac:dyDescent="0.25">
      <c r="A678" s="341"/>
      <c r="B678" s="486" t="s">
        <v>214</v>
      </c>
      <c r="C678" s="279">
        <f>SUM(C679:C682)</f>
        <v>0</v>
      </c>
      <c r="D678" s="279">
        <f t="shared" ref="D678:K678" si="200">SUM(D679:D682)</f>
        <v>0</v>
      </c>
      <c r="E678" s="279">
        <f t="shared" si="200"/>
        <v>0</v>
      </c>
      <c r="F678" s="279">
        <f t="shared" si="200"/>
        <v>0</v>
      </c>
      <c r="G678" s="279">
        <f t="shared" si="200"/>
        <v>0</v>
      </c>
      <c r="H678" s="279">
        <f t="shared" si="200"/>
        <v>0</v>
      </c>
      <c r="I678" s="279">
        <v>43500</v>
      </c>
      <c r="J678" s="279">
        <v>43500</v>
      </c>
      <c r="K678" s="279">
        <f t="shared" si="200"/>
        <v>43500</v>
      </c>
      <c r="L678" s="279">
        <v>43500</v>
      </c>
      <c r="M678" s="359"/>
      <c r="N678" s="355"/>
      <c r="O678" s="321"/>
    </row>
    <row r="679" spans="1:15" ht="31.5" hidden="1" x14ac:dyDescent="0.25">
      <c r="A679" s="341"/>
      <c r="B679" s="486"/>
      <c r="C679" s="279"/>
      <c r="D679" s="279"/>
      <c r="E679" s="279"/>
      <c r="F679" s="279"/>
      <c r="G679" s="363"/>
      <c r="H679" s="363"/>
      <c r="I679" s="363">
        <v>43500</v>
      </c>
      <c r="J679" s="279">
        <v>43500</v>
      </c>
      <c r="K679" s="279">
        <v>43500</v>
      </c>
      <c r="L679" s="279">
        <v>43500</v>
      </c>
      <c r="M679" s="359" t="s">
        <v>735</v>
      </c>
      <c r="N679" s="335" t="s">
        <v>644</v>
      </c>
      <c r="O679" s="321"/>
    </row>
    <row r="680" spans="1:15" ht="15.75" hidden="1" x14ac:dyDescent="0.25">
      <c r="A680" s="341"/>
      <c r="B680" s="431"/>
      <c r="C680" s="279"/>
      <c r="D680" s="279"/>
      <c r="E680" s="279"/>
      <c r="F680" s="279"/>
      <c r="G680" s="363"/>
      <c r="H680" s="363"/>
      <c r="I680" s="363"/>
      <c r="J680" s="279"/>
      <c r="K680" s="279"/>
      <c r="L680" s="279"/>
      <c r="M680" s="359"/>
      <c r="N680" s="355"/>
      <c r="O680" s="321"/>
    </row>
    <row r="681" spans="1:15" ht="47.25" hidden="1" x14ac:dyDescent="0.25">
      <c r="A681" s="341"/>
      <c r="B681" s="431"/>
      <c r="C681" s="279">
        <v>128312</v>
      </c>
      <c r="D681" s="279"/>
      <c r="E681" s="279"/>
      <c r="F681" s="279"/>
      <c r="G681" s="363"/>
      <c r="H681" s="363"/>
      <c r="I681" s="363"/>
      <c r="J681" s="279"/>
      <c r="K681" s="279"/>
      <c r="L681" s="279"/>
      <c r="M681" s="359" t="s">
        <v>736</v>
      </c>
      <c r="N681" s="357"/>
      <c r="O681" s="321"/>
    </row>
    <row r="682" spans="1:15" ht="15.75" hidden="1" x14ac:dyDescent="0.25">
      <c r="A682" s="341"/>
      <c r="B682" s="431"/>
      <c r="C682" s="279">
        <v>-128312</v>
      </c>
      <c r="D682" s="279"/>
      <c r="E682" s="279"/>
      <c r="F682" s="279"/>
      <c r="G682" s="363"/>
      <c r="H682" s="363"/>
      <c r="I682" s="363"/>
      <c r="J682" s="279"/>
      <c r="K682" s="279"/>
      <c r="L682" s="279"/>
      <c r="M682" s="359"/>
      <c r="N682" s="357"/>
      <c r="O682" s="321"/>
    </row>
    <row r="683" spans="1:15" ht="15.75" hidden="1" x14ac:dyDescent="0.25">
      <c r="A683" s="341"/>
      <c r="B683" s="431"/>
      <c r="C683" s="279"/>
      <c r="D683" s="279"/>
      <c r="E683" s="279"/>
      <c r="F683" s="279"/>
      <c r="G683" s="363"/>
      <c r="H683" s="363"/>
      <c r="I683" s="363"/>
      <c r="J683" s="279"/>
      <c r="K683" s="279"/>
      <c r="L683" s="279"/>
      <c r="M683" s="359"/>
      <c r="N683" s="357"/>
      <c r="O683" s="321"/>
    </row>
    <row r="684" spans="1:15" ht="15.75" hidden="1" x14ac:dyDescent="0.25">
      <c r="A684" s="341"/>
      <c r="B684" s="431"/>
      <c r="C684" s="279"/>
      <c r="D684" s="279"/>
      <c r="E684" s="279"/>
      <c r="F684" s="279"/>
      <c r="G684" s="363"/>
      <c r="H684" s="363"/>
      <c r="I684" s="363"/>
      <c r="J684" s="279"/>
      <c r="K684" s="279"/>
      <c r="L684" s="279"/>
      <c r="M684" s="359"/>
      <c r="N684" s="357"/>
      <c r="O684" s="321"/>
    </row>
    <row r="685" spans="1:15" ht="15.75" hidden="1" x14ac:dyDescent="0.25">
      <c r="A685" s="341"/>
      <c r="B685" s="431"/>
      <c r="C685" s="279"/>
      <c r="D685" s="279"/>
      <c r="E685" s="279"/>
      <c r="F685" s="279"/>
      <c r="G685" s="363"/>
      <c r="H685" s="363"/>
      <c r="I685" s="363"/>
      <c r="J685" s="279"/>
      <c r="K685" s="279"/>
      <c r="L685" s="279"/>
      <c r="M685" s="359"/>
      <c r="N685" s="357"/>
      <c r="O685" s="321"/>
    </row>
    <row r="686" spans="1:15" ht="45" hidden="1" x14ac:dyDescent="0.25">
      <c r="A686" s="341"/>
      <c r="B686" s="486" t="s">
        <v>106</v>
      </c>
      <c r="C686" s="307">
        <f>SUM(C687:C688)</f>
        <v>0</v>
      </c>
      <c r="D686" s="307">
        <f t="shared" ref="D686:K686" si="201">SUM(D687:D688)</f>
        <v>0</v>
      </c>
      <c r="E686" s="307">
        <f t="shared" si="201"/>
        <v>0</v>
      </c>
      <c r="F686" s="307">
        <f t="shared" si="201"/>
        <v>0</v>
      </c>
      <c r="G686" s="380">
        <f t="shared" si="201"/>
        <v>0</v>
      </c>
      <c r="H686" s="380">
        <f>SUM(H687:H688)</f>
        <v>0</v>
      </c>
      <c r="I686" s="380">
        <v>0</v>
      </c>
      <c r="J686" s="307">
        <v>0</v>
      </c>
      <c r="K686" s="307">
        <f t="shared" si="201"/>
        <v>0</v>
      </c>
      <c r="L686" s="307">
        <v>0</v>
      </c>
      <c r="M686" s="359"/>
      <c r="N686" s="357"/>
      <c r="O686" s="321"/>
    </row>
    <row r="687" spans="1:15" ht="15.75" hidden="1" x14ac:dyDescent="0.25">
      <c r="A687" s="341"/>
      <c r="B687" s="430"/>
      <c r="C687" s="279"/>
      <c r="D687" s="279"/>
      <c r="E687" s="279"/>
      <c r="F687" s="279"/>
      <c r="G687" s="363"/>
      <c r="H687" s="363"/>
      <c r="I687" s="363"/>
      <c r="J687" s="279"/>
      <c r="K687" s="279"/>
      <c r="L687" s="279"/>
      <c r="M687" s="350"/>
      <c r="N687" s="355"/>
      <c r="O687" s="321"/>
    </row>
    <row r="688" spans="1:15" ht="15.75" hidden="1" x14ac:dyDescent="0.25">
      <c r="A688" s="341"/>
      <c r="B688" s="430"/>
      <c r="C688" s="279"/>
      <c r="D688" s="279"/>
      <c r="E688" s="279"/>
      <c r="F688" s="279"/>
      <c r="G688" s="363"/>
      <c r="H688" s="363"/>
      <c r="I688" s="363"/>
      <c r="J688" s="279"/>
      <c r="K688" s="279"/>
      <c r="L688" s="279"/>
      <c r="M688" s="359"/>
      <c r="N688" s="355"/>
      <c r="O688" s="321"/>
    </row>
    <row r="689" spans="1:15" ht="45" hidden="1" x14ac:dyDescent="0.25">
      <c r="A689" s="341"/>
      <c r="B689" s="486" t="s">
        <v>214</v>
      </c>
      <c r="C689" s="307">
        <f t="shared" ref="C689:H689" si="202">SUM(C690:C692)</f>
        <v>0</v>
      </c>
      <c r="D689" s="307">
        <f t="shared" si="202"/>
        <v>0</v>
      </c>
      <c r="E689" s="307">
        <f t="shared" si="202"/>
        <v>0</v>
      </c>
      <c r="F689" s="307">
        <f t="shared" si="202"/>
        <v>0</v>
      </c>
      <c r="G689" s="380">
        <f t="shared" si="202"/>
        <v>0</v>
      </c>
      <c r="H689" s="380">
        <f t="shared" si="202"/>
        <v>0</v>
      </c>
      <c r="I689" s="380">
        <v>0</v>
      </c>
      <c r="J689" s="307">
        <v>0</v>
      </c>
      <c r="K689" s="307">
        <f t="shared" ref="K689" si="203">SUM(K690:K692)</f>
        <v>0</v>
      </c>
      <c r="L689" s="307">
        <v>0</v>
      </c>
      <c r="M689" s="359"/>
      <c r="N689" s="357"/>
      <c r="O689" s="321"/>
    </row>
    <row r="690" spans="1:15" ht="15.75" hidden="1" x14ac:dyDescent="0.25">
      <c r="A690" s="341"/>
      <c r="B690" s="486"/>
      <c r="C690" s="307"/>
      <c r="D690" s="307"/>
      <c r="E690" s="307"/>
      <c r="F690" s="307"/>
      <c r="G690" s="380"/>
      <c r="H690" s="380"/>
      <c r="I690" s="363"/>
      <c r="J690" s="279"/>
      <c r="K690" s="279"/>
      <c r="L690" s="279"/>
      <c r="M690" s="359"/>
      <c r="N690" s="359"/>
      <c r="O690" s="321"/>
    </row>
    <row r="691" spans="1:15" ht="15.75" hidden="1" x14ac:dyDescent="0.25">
      <c r="A691" s="341"/>
      <c r="B691" s="486"/>
      <c r="C691" s="307"/>
      <c r="D691" s="307"/>
      <c r="E691" s="307"/>
      <c r="F691" s="307"/>
      <c r="G691" s="380"/>
      <c r="H691" s="380"/>
      <c r="I691" s="363"/>
      <c r="J691" s="279"/>
      <c r="K691" s="279"/>
      <c r="L691" s="279"/>
      <c r="M691" s="351"/>
      <c r="N691" s="351"/>
      <c r="O691" s="321"/>
    </row>
    <row r="692" spans="1:15" ht="15.75" hidden="1" x14ac:dyDescent="0.25">
      <c r="A692" s="341"/>
      <c r="B692" s="486"/>
      <c r="C692" s="279"/>
      <c r="D692" s="279"/>
      <c r="E692" s="279"/>
      <c r="F692" s="279"/>
      <c r="G692" s="363"/>
      <c r="H692" s="363"/>
      <c r="I692" s="363"/>
      <c r="J692" s="279"/>
      <c r="K692" s="279"/>
      <c r="L692" s="279"/>
      <c r="M692" s="359"/>
      <c r="N692" s="350"/>
      <c r="O692" s="321"/>
    </row>
    <row r="693" spans="1:15" ht="45" hidden="1" x14ac:dyDescent="0.25">
      <c r="A693" s="341"/>
      <c r="B693" s="486" t="s">
        <v>124</v>
      </c>
      <c r="C693" s="307">
        <f>SUM(C694:C696)</f>
        <v>0</v>
      </c>
      <c r="D693" s="307">
        <f t="shared" ref="D693:K693" si="204">SUM(D694:D696)</f>
        <v>0</v>
      </c>
      <c r="E693" s="307">
        <f t="shared" si="204"/>
        <v>0</v>
      </c>
      <c r="F693" s="307">
        <f t="shared" si="204"/>
        <v>52000</v>
      </c>
      <c r="G693" s="380">
        <f t="shared" si="204"/>
        <v>0</v>
      </c>
      <c r="H693" s="380">
        <f t="shared" si="204"/>
        <v>52000</v>
      </c>
      <c r="I693" s="380">
        <v>0</v>
      </c>
      <c r="J693" s="307">
        <v>0</v>
      </c>
      <c r="K693" s="307">
        <f t="shared" si="204"/>
        <v>0</v>
      </c>
      <c r="L693" s="307">
        <v>0</v>
      </c>
      <c r="M693" s="359"/>
      <c r="N693" s="335"/>
      <c r="O693" s="321"/>
    </row>
    <row r="694" spans="1:15" ht="47.25" hidden="1" x14ac:dyDescent="0.25">
      <c r="A694" s="341"/>
      <c r="B694" s="431"/>
      <c r="C694" s="307"/>
      <c r="D694" s="307"/>
      <c r="E694" s="307"/>
      <c r="F694" s="307">
        <v>52000</v>
      </c>
      <c r="G694" s="380"/>
      <c r="H694" s="380">
        <v>52000</v>
      </c>
      <c r="I694" s="380"/>
      <c r="J694" s="307"/>
      <c r="K694" s="307"/>
      <c r="L694" s="307"/>
      <c r="M694" s="359" t="s">
        <v>737</v>
      </c>
      <c r="N694" s="335" t="s">
        <v>737</v>
      </c>
      <c r="O694" s="321"/>
    </row>
    <row r="695" spans="1:15" ht="15.75" hidden="1" x14ac:dyDescent="0.25">
      <c r="A695" s="341"/>
      <c r="B695" s="431"/>
      <c r="C695" s="307"/>
      <c r="D695" s="307"/>
      <c r="E695" s="307"/>
      <c r="F695" s="307"/>
      <c r="G695" s="380"/>
      <c r="H695" s="380"/>
      <c r="I695" s="380"/>
      <c r="J695" s="279"/>
      <c r="K695" s="307"/>
      <c r="L695" s="307"/>
      <c r="M695" s="357"/>
      <c r="N695" s="357"/>
      <c r="O695" s="321"/>
    </row>
    <row r="696" spans="1:15" ht="15.75" hidden="1" x14ac:dyDescent="0.25">
      <c r="A696" s="341"/>
      <c r="B696" s="431"/>
      <c r="C696" s="279"/>
      <c r="D696" s="279"/>
      <c r="E696" s="279"/>
      <c r="F696" s="279"/>
      <c r="G696" s="363"/>
      <c r="H696" s="363"/>
      <c r="I696" s="363"/>
      <c r="J696" s="279"/>
      <c r="K696" s="279"/>
      <c r="L696" s="279"/>
      <c r="M696" s="350"/>
      <c r="N696" s="350"/>
      <c r="O696" s="321"/>
    </row>
    <row r="697" spans="1:15" ht="30" hidden="1" x14ac:dyDescent="0.25">
      <c r="A697" s="341"/>
      <c r="B697" s="486" t="s">
        <v>67</v>
      </c>
      <c r="C697" s="307">
        <f>SUM(C698:C704)</f>
        <v>0</v>
      </c>
      <c r="D697" s="307">
        <f t="shared" ref="D697:K697" si="205">SUM(D698:D704)</f>
        <v>0</v>
      </c>
      <c r="E697" s="307">
        <f>SUM(E698:E704)</f>
        <v>1740143</v>
      </c>
      <c r="F697" s="307">
        <f t="shared" si="205"/>
        <v>92470</v>
      </c>
      <c r="G697" s="380">
        <f t="shared" si="205"/>
        <v>1740143</v>
      </c>
      <c r="H697" s="380">
        <f t="shared" si="205"/>
        <v>92470</v>
      </c>
      <c r="I697" s="380">
        <v>0</v>
      </c>
      <c r="J697" s="307">
        <v>0</v>
      </c>
      <c r="K697" s="307">
        <f t="shared" si="205"/>
        <v>0</v>
      </c>
      <c r="L697" s="307">
        <v>0</v>
      </c>
      <c r="M697" s="359"/>
      <c r="N697" s="335"/>
      <c r="O697" s="321"/>
    </row>
    <row r="698" spans="1:15" ht="31.5" hidden="1" x14ac:dyDescent="0.25">
      <c r="A698" s="341"/>
      <c r="B698" s="432"/>
      <c r="C698" s="363"/>
      <c r="D698" s="363"/>
      <c r="E698" s="363">
        <v>237055</v>
      </c>
      <c r="F698" s="363"/>
      <c r="G698" s="363">
        <v>237055</v>
      </c>
      <c r="H698" s="363"/>
      <c r="I698" s="363"/>
      <c r="J698" s="363"/>
      <c r="K698" s="363"/>
      <c r="L698" s="363"/>
      <c r="M698" s="350" t="s">
        <v>738</v>
      </c>
      <c r="N698" s="350" t="s">
        <v>644</v>
      </c>
      <c r="O698" s="321"/>
    </row>
    <row r="699" spans="1:15" ht="47.25" hidden="1" x14ac:dyDescent="0.25">
      <c r="A699" s="341"/>
      <c r="B699" s="432"/>
      <c r="C699" s="363"/>
      <c r="D699" s="363"/>
      <c r="E699" s="363">
        <v>308743</v>
      </c>
      <c r="F699" s="363"/>
      <c r="G699" s="363">
        <v>308743</v>
      </c>
      <c r="H699" s="363"/>
      <c r="I699" s="363"/>
      <c r="J699" s="363"/>
      <c r="K699" s="363"/>
      <c r="L699" s="363"/>
      <c r="M699" s="364" t="s">
        <v>706</v>
      </c>
      <c r="N699" s="364" t="s">
        <v>644</v>
      </c>
      <c r="O699" s="321"/>
    </row>
    <row r="700" spans="1:15" ht="31.5" hidden="1" x14ac:dyDescent="0.25">
      <c r="A700" s="341"/>
      <c r="B700" s="432"/>
      <c r="C700" s="363"/>
      <c r="D700" s="363"/>
      <c r="E700" s="363">
        <v>610474</v>
      </c>
      <c r="F700" s="363"/>
      <c r="G700" s="363">
        <v>610474</v>
      </c>
      <c r="H700" s="363"/>
      <c r="I700" s="363"/>
      <c r="J700" s="363"/>
      <c r="K700" s="363"/>
      <c r="L700" s="363"/>
      <c r="M700" s="364" t="s">
        <v>739</v>
      </c>
      <c r="N700" s="364" t="s">
        <v>644</v>
      </c>
      <c r="O700" s="321"/>
    </row>
    <row r="701" spans="1:15" ht="47.25" hidden="1" x14ac:dyDescent="0.25">
      <c r="A701" s="341"/>
      <c r="B701" s="432"/>
      <c r="C701" s="363"/>
      <c r="D701" s="363"/>
      <c r="E701" s="363">
        <v>579709</v>
      </c>
      <c r="F701" s="363"/>
      <c r="G701" s="363">
        <v>579709</v>
      </c>
      <c r="H701" s="363"/>
      <c r="I701" s="363"/>
      <c r="J701" s="363"/>
      <c r="K701" s="363"/>
      <c r="L701" s="363"/>
      <c r="M701" s="364" t="s">
        <v>740</v>
      </c>
      <c r="N701" s="362" t="s">
        <v>644</v>
      </c>
      <c r="O701" s="321"/>
    </row>
    <row r="702" spans="1:15" ht="47.25" hidden="1" x14ac:dyDescent="0.25">
      <c r="A702" s="341"/>
      <c r="B702" s="432"/>
      <c r="C702" s="363"/>
      <c r="D702" s="363"/>
      <c r="E702" s="363"/>
      <c r="F702" s="363">
        <v>92470</v>
      </c>
      <c r="G702" s="363"/>
      <c r="H702" s="363">
        <v>92470</v>
      </c>
      <c r="I702" s="363"/>
      <c r="J702" s="363"/>
      <c r="K702" s="363"/>
      <c r="L702" s="363"/>
      <c r="M702" s="364" t="s">
        <v>741</v>
      </c>
      <c r="N702" s="364" t="s">
        <v>644</v>
      </c>
      <c r="O702" s="321"/>
    </row>
    <row r="703" spans="1:15" ht="47.25" hidden="1" x14ac:dyDescent="0.25">
      <c r="A703" s="341"/>
      <c r="B703" s="432"/>
      <c r="C703" s="363"/>
      <c r="D703" s="363"/>
      <c r="E703" s="363">
        <v>4162</v>
      </c>
      <c r="F703" s="363"/>
      <c r="G703" s="363">
        <v>4162</v>
      </c>
      <c r="H703" s="363"/>
      <c r="I703" s="363"/>
      <c r="J703" s="363"/>
      <c r="K703" s="363"/>
      <c r="L703" s="363"/>
      <c r="M703" s="364" t="s">
        <v>742</v>
      </c>
      <c r="N703" s="362" t="s">
        <v>644</v>
      </c>
      <c r="O703" s="321"/>
    </row>
    <row r="704" spans="1:15" ht="15.75" hidden="1" x14ac:dyDescent="0.25">
      <c r="A704" s="341"/>
      <c r="B704" s="432"/>
      <c r="C704" s="363"/>
      <c r="D704" s="363"/>
      <c r="E704" s="363"/>
      <c r="F704" s="363"/>
      <c r="G704" s="363"/>
      <c r="H704" s="363"/>
      <c r="I704" s="363"/>
      <c r="J704" s="363"/>
      <c r="K704" s="363"/>
      <c r="L704" s="363"/>
      <c r="M704" s="364"/>
      <c r="N704" s="364"/>
      <c r="O704" s="321"/>
    </row>
    <row r="705" spans="1:15" ht="45" hidden="1" x14ac:dyDescent="0.25">
      <c r="A705" s="341"/>
      <c r="B705" s="486" t="s">
        <v>28</v>
      </c>
      <c r="C705" s="307">
        <f>SUM(C706:C710)</f>
        <v>0</v>
      </c>
      <c r="D705" s="307">
        <f t="shared" ref="D705:K705" si="206">SUM(D706:D710)</f>
        <v>0</v>
      </c>
      <c r="E705" s="307">
        <f t="shared" si="206"/>
        <v>0</v>
      </c>
      <c r="F705" s="307">
        <f t="shared" si="206"/>
        <v>0</v>
      </c>
      <c r="G705" s="380">
        <f t="shared" si="206"/>
        <v>0</v>
      </c>
      <c r="H705" s="380">
        <f t="shared" si="206"/>
        <v>0</v>
      </c>
      <c r="I705" s="380">
        <v>873283</v>
      </c>
      <c r="J705" s="307">
        <v>0</v>
      </c>
      <c r="K705" s="307">
        <f t="shared" si="206"/>
        <v>873283</v>
      </c>
      <c r="L705" s="307">
        <v>0</v>
      </c>
      <c r="M705" s="359"/>
      <c r="N705" s="335"/>
      <c r="O705" s="321"/>
    </row>
    <row r="706" spans="1:15" ht="78.75" hidden="1" x14ac:dyDescent="0.25">
      <c r="A706" s="341"/>
      <c r="B706" s="486"/>
      <c r="C706" s="307"/>
      <c r="D706" s="307"/>
      <c r="E706" s="307"/>
      <c r="F706" s="307"/>
      <c r="G706" s="380"/>
      <c r="H706" s="380"/>
      <c r="I706" s="380">
        <v>830000</v>
      </c>
      <c r="J706" s="307"/>
      <c r="K706" s="307">
        <v>830000</v>
      </c>
      <c r="L706" s="307"/>
      <c r="M706" s="412" t="s">
        <v>743</v>
      </c>
      <c r="N706" s="335" t="s">
        <v>644</v>
      </c>
      <c r="O706" s="321"/>
    </row>
    <row r="707" spans="1:15" ht="63" hidden="1" x14ac:dyDescent="0.25">
      <c r="A707" s="341"/>
      <c r="B707" s="486"/>
      <c r="C707" s="307"/>
      <c r="D707" s="307"/>
      <c r="E707" s="307"/>
      <c r="F707" s="307"/>
      <c r="G707" s="380"/>
      <c r="H707" s="380"/>
      <c r="I707" s="380">
        <v>6198</v>
      </c>
      <c r="J707" s="307"/>
      <c r="K707" s="307">
        <v>6198</v>
      </c>
      <c r="L707" s="307"/>
      <c r="M707" s="413" t="s">
        <v>744</v>
      </c>
      <c r="N707" s="413" t="s">
        <v>644</v>
      </c>
      <c r="O707" s="321"/>
    </row>
    <row r="708" spans="1:15" ht="47.25" hidden="1" x14ac:dyDescent="0.25">
      <c r="A708" s="341"/>
      <c r="B708" s="486"/>
      <c r="C708" s="307"/>
      <c r="D708" s="307"/>
      <c r="E708" s="279"/>
      <c r="F708" s="279"/>
      <c r="G708" s="380"/>
      <c r="H708" s="380"/>
      <c r="I708" s="380">
        <v>32594</v>
      </c>
      <c r="J708" s="307"/>
      <c r="K708" s="307">
        <v>32594</v>
      </c>
      <c r="L708" s="307"/>
      <c r="M708" s="335" t="s">
        <v>745</v>
      </c>
      <c r="N708" s="335"/>
      <c r="O708" s="321"/>
    </row>
    <row r="709" spans="1:15" ht="47.25" hidden="1" x14ac:dyDescent="0.25">
      <c r="A709" s="341"/>
      <c r="B709" s="431"/>
      <c r="C709" s="307"/>
      <c r="D709" s="307"/>
      <c r="E709" s="279"/>
      <c r="F709" s="279"/>
      <c r="G709" s="380"/>
      <c r="H709" s="380"/>
      <c r="I709" s="380">
        <v>4491</v>
      </c>
      <c r="J709" s="307"/>
      <c r="K709" s="307">
        <v>4491</v>
      </c>
      <c r="L709" s="307"/>
      <c r="M709" s="335" t="s">
        <v>746</v>
      </c>
      <c r="N709" s="335"/>
      <c r="O709" s="321"/>
    </row>
    <row r="710" spans="1:15" ht="15.75" hidden="1" x14ac:dyDescent="0.25">
      <c r="A710" s="341"/>
      <c r="B710" s="431"/>
      <c r="C710" s="279"/>
      <c r="D710" s="279"/>
      <c r="E710" s="279"/>
      <c r="F710" s="279"/>
      <c r="G710" s="363"/>
      <c r="H710" s="363"/>
      <c r="I710" s="363"/>
      <c r="J710" s="279"/>
      <c r="K710" s="279"/>
      <c r="L710" s="279"/>
      <c r="M710" s="350"/>
      <c r="N710" s="350"/>
      <c r="O710" s="321"/>
    </row>
    <row r="711" spans="1:15" ht="15.75" hidden="1" x14ac:dyDescent="0.25">
      <c r="A711" s="341"/>
      <c r="B711" s="431"/>
      <c r="C711" s="279"/>
      <c r="D711" s="279"/>
      <c r="E711" s="279"/>
      <c r="F711" s="279"/>
      <c r="G711" s="363"/>
      <c r="H711" s="363"/>
      <c r="I711" s="363"/>
      <c r="J711" s="279"/>
      <c r="K711" s="279"/>
      <c r="L711" s="279"/>
      <c r="M711" s="350"/>
      <c r="N711" s="350"/>
      <c r="O711" s="321"/>
    </row>
    <row r="712" spans="1:15" ht="15.75" hidden="1" x14ac:dyDescent="0.25">
      <c r="A712" s="341"/>
      <c r="B712" s="431"/>
      <c r="C712" s="279"/>
      <c r="D712" s="279"/>
      <c r="E712" s="279"/>
      <c r="F712" s="279"/>
      <c r="G712" s="363"/>
      <c r="H712" s="363"/>
      <c r="I712" s="363"/>
      <c r="J712" s="279"/>
      <c r="K712" s="279"/>
      <c r="L712" s="279"/>
      <c r="M712" s="350"/>
      <c r="N712" s="350"/>
      <c r="O712" s="321"/>
    </row>
    <row r="713" spans="1:15" ht="15.75" hidden="1" x14ac:dyDescent="0.25">
      <c r="A713" s="341"/>
      <c r="B713" s="431"/>
      <c r="C713" s="279"/>
      <c r="D713" s="279"/>
      <c r="E713" s="279"/>
      <c r="F713" s="279"/>
      <c r="G713" s="363"/>
      <c r="H713" s="363"/>
      <c r="I713" s="363"/>
      <c r="J713" s="279"/>
      <c r="K713" s="279"/>
      <c r="L713" s="279"/>
      <c r="M713" s="350"/>
      <c r="N713" s="350"/>
      <c r="O713" s="321"/>
    </row>
    <row r="714" spans="1:15" ht="15.75" hidden="1" x14ac:dyDescent="0.25">
      <c r="A714" s="341"/>
      <c r="B714" s="431"/>
      <c r="C714" s="279"/>
      <c r="D714" s="279"/>
      <c r="E714" s="279"/>
      <c r="F714" s="279"/>
      <c r="G714" s="363"/>
      <c r="H714" s="363"/>
      <c r="I714" s="363"/>
      <c r="J714" s="279"/>
      <c r="K714" s="279"/>
      <c r="L714" s="279"/>
      <c r="M714" s="350"/>
      <c r="N714" s="350"/>
      <c r="O714" s="321"/>
    </row>
    <row r="715" spans="1:15" ht="15.75" hidden="1" x14ac:dyDescent="0.25">
      <c r="A715" s="341"/>
      <c r="B715" s="431"/>
      <c r="C715" s="279"/>
      <c r="D715" s="279"/>
      <c r="E715" s="279"/>
      <c r="F715" s="279"/>
      <c r="G715" s="363"/>
      <c r="H715" s="363"/>
      <c r="I715" s="363"/>
      <c r="J715" s="279"/>
      <c r="K715" s="279"/>
      <c r="L715" s="279"/>
      <c r="M715" s="350"/>
      <c r="N715" s="350"/>
      <c r="O715" s="321"/>
    </row>
    <row r="716" spans="1:15" ht="15.75" hidden="1" x14ac:dyDescent="0.25">
      <c r="A716" s="341"/>
      <c r="B716" s="431"/>
      <c r="C716" s="279"/>
      <c r="D716" s="279"/>
      <c r="E716" s="279"/>
      <c r="F716" s="279"/>
      <c r="G716" s="363"/>
      <c r="H716" s="363"/>
      <c r="I716" s="363"/>
      <c r="J716" s="279"/>
      <c r="K716" s="279"/>
      <c r="L716" s="279"/>
      <c r="M716" s="350"/>
      <c r="N716" s="350"/>
      <c r="O716" s="321"/>
    </row>
    <row r="717" spans="1:15" ht="15.75" hidden="1" x14ac:dyDescent="0.25">
      <c r="A717" s="341"/>
      <c r="B717" s="431"/>
      <c r="C717" s="279"/>
      <c r="D717" s="279"/>
      <c r="E717" s="279"/>
      <c r="F717" s="279"/>
      <c r="G717" s="363"/>
      <c r="H717" s="363"/>
      <c r="I717" s="363"/>
      <c r="J717" s="279"/>
      <c r="K717" s="279"/>
      <c r="L717" s="279"/>
      <c r="M717" s="350"/>
      <c r="N717" s="350"/>
      <c r="O717" s="321"/>
    </row>
    <row r="718" spans="1:15" ht="45" hidden="1" x14ac:dyDescent="0.25">
      <c r="A718" s="341"/>
      <c r="B718" s="486" t="s">
        <v>201</v>
      </c>
      <c r="C718" s="307">
        <f>SUM(C719:C724)</f>
        <v>0</v>
      </c>
      <c r="D718" s="307">
        <f t="shared" ref="D718:K718" si="207">SUM(D719:D724)</f>
        <v>0</v>
      </c>
      <c r="E718" s="307">
        <f t="shared" si="207"/>
        <v>0</v>
      </c>
      <c r="F718" s="307">
        <f t="shared" si="207"/>
        <v>8600</v>
      </c>
      <c r="G718" s="307">
        <f t="shared" si="207"/>
        <v>0</v>
      </c>
      <c r="H718" s="307">
        <f t="shared" si="207"/>
        <v>8600</v>
      </c>
      <c r="I718" s="307">
        <v>80000</v>
      </c>
      <c r="J718" s="307">
        <v>80000</v>
      </c>
      <c r="K718" s="307">
        <f t="shared" si="207"/>
        <v>80000</v>
      </c>
      <c r="L718" s="307">
        <v>80000</v>
      </c>
      <c r="M718" s="359"/>
      <c r="N718" s="359"/>
      <c r="O718" s="321"/>
    </row>
    <row r="719" spans="1:15" ht="47.25" hidden="1" x14ac:dyDescent="0.25">
      <c r="A719" s="341"/>
      <c r="B719" s="431"/>
      <c r="C719" s="279"/>
      <c r="D719" s="279"/>
      <c r="E719" s="279"/>
      <c r="F719" s="279"/>
      <c r="G719" s="363"/>
      <c r="H719" s="363"/>
      <c r="I719" s="510">
        <v>80000</v>
      </c>
      <c r="J719" s="365">
        <v>80000</v>
      </c>
      <c r="K719" s="365">
        <v>80000</v>
      </c>
      <c r="L719" s="365">
        <v>80000</v>
      </c>
      <c r="M719" s="350" t="s">
        <v>747</v>
      </c>
      <c r="N719" s="350" t="s">
        <v>320</v>
      </c>
      <c r="O719" s="321"/>
    </row>
    <row r="720" spans="1:15" ht="15.75" hidden="1" x14ac:dyDescent="0.25">
      <c r="A720" s="341"/>
      <c r="B720" s="431"/>
      <c r="C720" s="279"/>
      <c r="D720" s="279"/>
      <c r="E720" s="279"/>
      <c r="F720" s="279"/>
      <c r="G720" s="363"/>
      <c r="H720" s="363"/>
      <c r="I720" s="510"/>
      <c r="J720" s="365"/>
      <c r="K720" s="365"/>
      <c r="L720" s="365"/>
      <c r="M720" s="350"/>
      <c r="N720" s="350"/>
      <c r="O720" s="321"/>
    </row>
    <row r="721" spans="1:15" ht="31.5" hidden="1" x14ac:dyDescent="0.25">
      <c r="A721" s="341"/>
      <c r="B721" s="431"/>
      <c r="C721" s="279"/>
      <c r="D721" s="279"/>
      <c r="E721" s="279"/>
      <c r="F721" s="279">
        <v>8600</v>
      </c>
      <c r="G721" s="363"/>
      <c r="H721" s="363">
        <v>8600</v>
      </c>
      <c r="I721" s="510"/>
      <c r="J721" s="365"/>
      <c r="K721" s="365"/>
      <c r="L721" s="365"/>
      <c r="M721" s="350" t="s">
        <v>748</v>
      </c>
      <c r="N721" s="350" t="s">
        <v>320</v>
      </c>
      <c r="O721" s="321"/>
    </row>
    <row r="722" spans="1:15" ht="15.75" hidden="1" x14ac:dyDescent="0.25">
      <c r="A722" s="341"/>
      <c r="B722" s="431"/>
      <c r="C722" s="279"/>
      <c r="D722" s="279"/>
      <c r="E722" s="279"/>
      <c r="F722" s="279"/>
      <c r="G722" s="363"/>
      <c r="H722" s="363"/>
      <c r="I722" s="510"/>
      <c r="J722" s="365"/>
      <c r="K722" s="365"/>
      <c r="L722" s="365"/>
      <c r="M722" s="350"/>
      <c r="N722" s="350"/>
      <c r="O722" s="321"/>
    </row>
    <row r="723" spans="1:15" ht="15.75" hidden="1" x14ac:dyDescent="0.25">
      <c r="A723" s="341"/>
      <c r="B723" s="431"/>
      <c r="C723" s="279"/>
      <c r="D723" s="279"/>
      <c r="E723" s="279"/>
      <c r="F723" s="279"/>
      <c r="G723" s="363"/>
      <c r="H723" s="363"/>
      <c r="I723" s="510"/>
      <c r="J723" s="365"/>
      <c r="K723" s="365"/>
      <c r="L723" s="365"/>
      <c r="M723" s="350"/>
      <c r="N723" s="350"/>
      <c r="O723" s="321"/>
    </row>
    <row r="724" spans="1:15" ht="15.75" hidden="1" x14ac:dyDescent="0.25">
      <c r="A724" s="341"/>
      <c r="B724" s="431"/>
      <c r="C724" s="279"/>
      <c r="D724" s="279"/>
      <c r="E724" s="279"/>
      <c r="F724" s="279"/>
      <c r="G724" s="363"/>
      <c r="H724" s="363"/>
      <c r="I724" s="510"/>
      <c r="J724" s="365"/>
      <c r="K724" s="365"/>
      <c r="L724" s="365"/>
      <c r="M724" s="350"/>
      <c r="N724" s="350"/>
      <c r="O724" s="321"/>
    </row>
    <row r="725" spans="1:15" ht="30" hidden="1" x14ac:dyDescent="0.25">
      <c r="A725" s="341"/>
      <c r="B725" s="486" t="s">
        <v>198</v>
      </c>
      <c r="C725" s="307">
        <f>SUM(C726:C728)</f>
        <v>0</v>
      </c>
      <c r="D725" s="307">
        <f t="shared" ref="D725:K725" si="208">SUM(D726:D728)</f>
        <v>0</v>
      </c>
      <c r="E725" s="307">
        <f t="shared" si="208"/>
        <v>0</v>
      </c>
      <c r="F725" s="307">
        <f t="shared" si="208"/>
        <v>244000</v>
      </c>
      <c r="G725" s="380">
        <f t="shared" si="208"/>
        <v>0</v>
      </c>
      <c r="H725" s="380">
        <f t="shared" si="208"/>
        <v>244000</v>
      </c>
      <c r="I725" s="380">
        <v>0</v>
      </c>
      <c r="J725" s="307">
        <v>0</v>
      </c>
      <c r="K725" s="307">
        <f t="shared" si="208"/>
        <v>0</v>
      </c>
      <c r="L725" s="307">
        <v>0</v>
      </c>
      <c r="M725" s="359"/>
      <c r="N725" s="359"/>
      <c r="O725" s="321"/>
    </row>
    <row r="726" spans="1:15" ht="63" hidden="1" x14ac:dyDescent="0.25">
      <c r="A726" s="341"/>
      <c r="B726" s="431"/>
      <c r="C726" s="279"/>
      <c r="D726" s="279"/>
      <c r="E726" s="279"/>
      <c r="F726" s="279">
        <v>244000</v>
      </c>
      <c r="G726" s="363"/>
      <c r="H726" s="363">
        <v>244000</v>
      </c>
      <c r="I726" s="363"/>
      <c r="J726" s="279"/>
      <c r="K726" s="279"/>
      <c r="L726" s="279"/>
      <c r="M726" s="350" t="s">
        <v>749</v>
      </c>
      <c r="N726" s="350" t="s">
        <v>320</v>
      </c>
      <c r="O726" s="321"/>
    </row>
    <row r="727" spans="1:15" ht="15.75" hidden="1" x14ac:dyDescent="0.25">
      <c r="A727" s="341"/>
      <c r="B727" s="431"/>
      <c r="C727" s="279"/>
      <c r="D727" s="279"/>
      <c r="E727" s="279"/>
      <c r="F727" s="279"/>
      <c r="G727" s="363"/>
      <c r="H727" s="363"/>
      <c r="I727" s="363"/>
      <c r="J727" s="279"/>
      <c r="K727" s="279"/>
      <c r="L727" s="279"/>
      <c r="M727" s="359"/>
      <c r="N727" s="359"/>
      <c r="O727" s="321"/>
    </row>
    <row r="728" spans="1:15" ht="15.75" hidden="1" x14ac:dyDescent="0.25">
      <c r="A728" s="341"/>
      <c r="B728" s="431"/>
      <c r="C728" s="279"/>
      <c r="D728" s="279"/>
      <c r="E728" s="279"/>
      <c r="F728" s="279"/>
      <c r="G728" s="363"/>
      <c r="H728" s="363"/>
      <c r="I728" s="363"/>
      <c r="J728" s="279"/>
      <c r="K728" s="279"/>
      <c r="L728" s="279"/>
      <c r="M728" s="359"/>
      <c r="N728" s="359"/>
      <c r="O728" s="321"/>
    </row>
    <row r="729" spans="1:15" ht="30" hidden="1" x14ac:dyDescent="0.25">
      <c r="A729" s="341"/>
      <c r="B729" s="486" t="s">
        <v>269</v>
      </c>
      <c r="C729" s="307">
        <f>C730</f>
        <v>0</v>
      </c>
      <c r="D729" s="307">
        <f t="shared" ref="D729:K729" si="209">D730</f>
        <v>0</v>
      </c>
      <c r="E729" s="307">
        <f t="shared" si="209"/>
        <v>0</v>
      </c>
      <c r="F729" s="307">
        <f t="shared" si="209"/>
        <v>0</v>
      </c>
      <c r="G729" s="380">
        <f t="shared" si="209"/>
        <v>0</v>
      </c>
      <c r="H729" s="380">
        <f t="shared" si="209"/>
        <v>0</v>
      </c>
      <c r="I729" s="380">
        <v>0</v>
      </c>
      <c r="J729" s="307">
        <v>0</v>
      </c>
      <c r="K729" s="307">
        <f t="shared" si="209"/>
        <v>0</v>
      </c>
      <c r="L729" s="307">
        <v>0</v>
      </c>
      <c r="M729" s="359"/>
      <c r="N729" s="355"/>
      <c r="O729" s="321"/>
    </row>
    <row r="730" spans="1:15" ht="15.75" hidden="1" x14ac:dyDescent="0.25">
      <c r="A730" s="341"/>
      <c r="B730" s="431"/>
      <c r="C730" s="279"/>
      <c r="D730" s="279"/>
      <c r="E730" s="279"/>
      <c r="F730" s="279"/>
      <c r="G730" s="363"/>
      <c r="H730" s="363"/>
      <c r="I730" s="363"/>
      <c r="J730" s="279"/>
      <c r="K730" s="279"/>
      <c r="L730" s="279"/>
      <c r="M730" s="350"/>
      <c r="N730" s="350"/>
      <c r="O730" s="321"/>
    </row>
    <row r="731" spans="1:15" ht="60" hidden="1" x14ac:dyDescent="0.25">
      <c r="A731" s="341"/>
      <c r="B731" s="504" t="s">
        <v>120</v>
      </c>
      <c r="C731" s="294">
        <f>SUM(C732:C733)</f>
        <v>0</v>
      </c>
      <c r="D731" s="294">
        <f t="shared" ref="D731:K731" si="210">SUM(D732:D733)</f>
        <v>0</v>
      </c>
      <c r="E731" s="294">
        <f t="shared" si="210"/>
        <v>0</v>
      </c>
      <c r="F731" s="294">
        <f t="shared" si="210"/>
        <v>0</v>
      </c>
      <c r="G731" s="371">
        <f t="shared" si="210"/>
        <v>0</v>
      </c>
      <c r="H731" s="371">
        <f t="shared" si="210"/>
        <v>0</v>
      </c>
      <c r="I731" s="371">
        <v>0</v>
      </c>
      <c r="J731" s="294">
        <v>0</v>
      </c>
      <c r="K731" s="294">
        <f t="shared" si="210"/>
        <v>0</v>
      </c>
      <c r="L731" s="294">
        <v>0</v>
      </c>
      <c r="M731" s="359"/>
      <c r="N731" s="335"/>
      <c r="O731" s="321"/>
    </row>
    <row r="732" spans="1:15" ht="15.75" hidden="1" x14ac:dyDescent="0.25">
      <c r="A732" s="341"/>
      <c r="B732" s="506"/>
      <c r="C732" s="294"/>
      <c r="D732" s="294"/>
      <c r="E732" s="294"/>
      <c r="F732" s="294"/>
      <c r="G732" s="371"/>
      <c r="H732" s="371"/>
      <c r="I732" s="372"/>
      <c r="J732" s="332"/>
      <c r="K732" s="332"/>
      <c r="L732" s="332"/>
      <c r="M732" s="335"/>
      <c r="N732" s="335"/>
      <c r="O732" s="321"/>
    </row>
    <row r="733" spans="1:15" ht="15.75" hidden="1" x14ac:dyDescent="0.25">
      <c r="A733" s="341"/>
      <c r="B733" s="506"/>
      <c r="C733" s="294"/>
      <c r="D733" s="294"/>
      <c r="E733" s="294"/>
      <c r="F733" s="294"/>
      <c r="G733" s="371"/>
      <c r="H733" s="371"/>
      <c r="I733" s="372"/>
      <c r="J733" s="332"/>
      <c r="K733" s="332"/>
      <c r="L733" s="332"/>
      <c r="M733" s="350"/>
      <c r="N733" s="350"/>
      <c r="O733" s="321"/>
    </row>
    <row r="734" spans="1:15" ht="45" hidden="1" x14ac:dyDescent="0.25">
      <c r="A734" s="341"/>
      <c r="B734" s="344" t="s">
        <v>109</v>
      </c>
      <c r="C734" s="315">
        <f>SUM(C735:C737)</f>
        <v>0</v>
      </c>
      <c r="D734" s="315">
        <f t="shared" ref="D734:K734" si="211">SUM(D735:D737)</f>
        <v>0</v>
      </c>
      <c r="E734" s="315">
        <f t="shared" si="211"/>
        <v>0</v>
      </c>
      <c r="F734" s="315">
        <f t="shared" si="211"/>
        <v>100000</v>
      </c>
      <c r="G734" s="315">
        <f t="shared" si="211"/>
        <v>0</v>
      </c>
      <c r="H734" s="315">
        <f t="shared" si="211"/>
        <v>100000</v>
      </c>
      <c r="I734" s="315">
        <v>0</v>
      </c>
      <c r="J734" s="315">
        <v>0</v>
      </c>
      <c r="K734" s="315">
        <f t="shared" si="211"/>
        <v>0</v>
      </c>
      <c r="L734" s="315">
        <v>0</v>
      </c>
      <c r="M734" s="409"/>
      <c r="N734" s="335"/>
      <c r="O734" s="321"/>
    </row>
    <row r="735" spans="1:15" ht="31.5" hidden="1" x14ac:dyDescent="0.25">
      <c r="A735" s="341"/>
      <c r="B735" s="336"/>
      <c r="C735" s="316"/>
      <c r="D735" s="316"/>
      <c r="E735" s="316"/>
      <c r="F735" s="316">
        <v>100000</v>
      </c>
      <c r="G735" s="366"/>
      <c r="H735" s="366">
        <v>100000</v>
      </c>
      <c r="I735" s="366"/>
      <c r="J735" s="316"/>
      <c r="K735" s="316"/>
      <c r="L735" s="316"/>
      <c r="M735" s="409" t="s">
        <v>750</v>
      </c>
      <c r="N735" s="409" t="s">
        <v>320</v>
      </c>
      <c r="O735" s="321"/>
    </row>
    <row r="736" spans="1:15" ht="47.25" hidden="1" x14ac:dyDescent="0.25">
      <c r="A736" s="341"/>
      <c r="B736" s="336"/>
      <c r="C736" s="316">
        <v>-24100</v>
      </c>
      <c r="D736" s="316"/>
      <c r="E736" s="316"/>
      <c r="F736" s="316"/>
      <c r="G736" s="366"/>
      <c r="H736" s="366"/>
      <c r="I736" s="366"/>
      <c r="J736" s="316"/>
      <c r="K736" s="316"/>
      <c r="L736" s="316"/>
      <c r="M736" s="350" t="s">
        <v>751</v>
      </c>
      <c r="N736" s="350"/>
      <c r="O736" s="321"/>
    </row>
    <row r="737" spans="1:15" ht="15.75" hidden="1" x14ac:dyDescent="0.25">
      <c r="A737" s="341"/>
      <c r="B737" s="336"/>
      <c r="C737" s="316">
        <v>24100</v>
      </c>
      <c r="D737" s="316"/>
      <c r="E737" s="316"/>
      <c r="F737" s="316"/>
      <c r="G737" s="366"/>
      <c r="H737" s="366"/>
      <c r="I737" s="366"/>
      <c r="J737" s="316"/>
      <c r="K737" s="316"/>
      <c r="L737" s="316"/>
      <c r="M737" s="350"/>
      <c r="N737" s="350"/>
      <c r="O737" s="321"/>
    </row>
    <row r="738" spans="1:15" ht="45" hidden="1" x14ac:dyDescent="0.25">
      <c r="A738" s="341"/>
      <c r="B738" s="226" t="s">
        <v>125</v>
      </c>
      <c r="C738" s="315">
        <f>SUM(C739:C741)</f>
        <v>0</v>
      </c>
      <c r="D738" s="315">
        <f t="shared" ref="D738:K738" si="212">SUM(D739:D741)</f>
        <v>0</v>
      </c>
      <c r="E738" s="315">
        <f t="shared" si="212"/>
        <v>360000</v>
      </c>
      <c r="F738" s="315">
        <f t="shared" si="212"/>
        <v>0</v>
      </c>
      <c r="G738" s="367">
        <f t="shared" si="212"/>
        <v>0</v>
      </c>
      <c r="H738" s="367">
        <f t="shared" si="212"/>
        <v>0</v>
      </c>
      <c r="I738" s="367">
        <v>500</v>
      </c>
      <c r="J738" s="315">
        <v>500</v>
      </c>
      <c r="K738" s="315">
        <f t="shared" si="212"/>
        <v>500</v>
      </c>
      <c r="L738" s="315">
        <v>500</v>
      </c>
      <c r="M738" s="409"/>
      <c r="N738" s="357"/>
      <c r="O738" s="321"/>
    </row>
    <row r="739" spans="1:15" ht="31.5" hidden="1" x14ac:dyDescent="0.25">
      <c r="A739" s="341"/>
      <c r="B739" s="344"/>
      <c r="C739" s="316"/>
      <c r="D739" s="316"/>
      <c r="E739" s="316">
        <v>360000</v>
      </c>
      <c r="F739" s="316"/>
      <c r="G739" s="366"/>
      <c r="H739" s="366"/>
      <c r="I739" s="366"/>
      <c r="J739" s="316"/>
      <c r="K739" s="316"/>
      <c r="L739" s="316"/>
      <c r="M739" s="350" t="s">
        <v>752</v>
      </c>
      <c r="N739" s="350"/>
      <c r="O739" s="321"/>
    </row>
    <row r="740" spans="1:15" ht="31.5" hidden="1" x14ac:dyDescent="0.25">
      <c r="A740" s="341"/>
      <c r="B740" s="344"/>
      <c r="C740" s="316"/>
      <c r="D740" s="316"/>
      <c r="E740" s="316"/>
      <c r="F740" s="316"/>
      <c r="G740" s="366"/>
      <c r="H740" s="366"/>
      <c r="I740" s="366">
        <v>500</v>
      </c>
      <c r="J740" s="316">
        <v>500</v>
      </c>
      <c r="K740" s="316">
        <v>500</v>
      </c>
      <c r="L740" s="316">
        <v>500</v>
      </c>
      <c r="M740" s="355" t="s">
        <v>753</v>
      </c>
      <c r="N740" s="355"/>
      <c r="O740" s="321"/>
    </row>
    <row r="741" spans="1:15" ht="15.75" hidden="1" x14ac:dyDescent="0.25">
      <c r="A741" s="341"/>
      <c r="B741" s="344"/>
      <c r="C741" s="316"/>
      <c r="D741" s="316"/>
      <c r="E741" s="316"/>
      <c r="F741" s="316"/>
      <c r="G741" s="366"/>
      <c r="H741" s="366"/>
      <c r="I741" s="366"/>
      <c r="J741" s="316"/>
      <c r="K741" s="316"/>
      <c r="L741" s="316"/>
      <c r="M741" s="355"/>
      <c r="N741" s="355"/>
      <c r="O741" s="321"/>
    </row>
    <row r="742" spans="1:15" ht="45" hidden="1" x14ac:dyDescent="0.25">
      <c r="A742" s="341"/>
      <c r="B742" s="226" t="s">
        <v>137</v>
      </c>
      <c r="C742" s="315">
        <f>C743</f>
        <v>0</v>
      </c>
      <c r="D742" s="315">
        <f t="shared" ref="D742:K742" si="213">D743</f>
        <v>0</v>
      </c>
      <c r="E742" s="315">
        <f t="shared" si="213"/>
        <v>0</v>
      </c>
      <c r="F742" s="315">
        <f t="shared" si="213"/>
        <v>0</v>
      </c>
      <c r="G742" s="367">
        <f t="shared" si="213"/>
        <v>0</v>
      </c>
      <c r="H742" s="367">
        <f t="shared" si="213"/>
        <v>0</v>
      </c>
      <c r="I742" s="367">
        <v>0</v>
      </c>
      <c r="J742" s="315">
        <v>0</v>
      </c>
      <c r="K742" s="315">
        <f t="shared" si="213"/>
        <v>0</v>
      </c>
      <c r="L742" s="315">
        <v>0</v>
      </c>
      <c r="M742" s="409"/>
      <c r="N742" s="357"/>
      <c r="O742" s="321"/>
    </row>
    <row r="743" spans="1:15" ht="15.75" hidden="1" x14ac:dyDescent="0.25">
      <c r="A743" s="341"/>
      <c r="B743" s="227"/>
      <c r="C743" s="316"/>
      <c r="D743" s="316"/>
      <c r="E743" s="316"/>
      <c r="F743" s="316"/>
      <c r="G743" s="366"/>
      <c r="H743" s="366"/>
      <c r="I743" s="366"/>
      <c r="J743" s="316"/>
      <c r="K743" s="316"/>
      <c r="L743" s="316"/>
      <c r="M743" s="350"/>
      <c r="N743" s="350"/>
      <c r="O743" s="321"/>
    </row>
    <row r="744" spans="1:15" ht="60" hidden="1" x14ac:dyDescent="0.25">
      <c r="A744" s="341"/>
      <c r="B744" s="344" t="s">
        <v>270</v>
      </c>
      <c r="C744" s="315">
        <f>SUM(C745)</f>
        <v>0</v>
      </c>
      <c r="D744" s="315">
        <f t="shared" ref="D744:K744" si="214">SUM(D745)</f>
        <v>0</v>
      </c>
      <c r="E744" s="315">
        <f t="shared" si="214"/>
        <v>0</v>
      </c>
      <c r="F744" s="315">
        <f t="shared" si="214"/>
        <v>612000</v>
      </c>
      <c r="G744" s="367">
        <f t="shared" si="214"/>
        <v>0</v>
      </c>
      <c r="H744" s="367">
        <f t="shared" si="214"/>
        <v>612000</v>
      </c>
      <c r="I744" s="367">
        <v>0</v>
      </c>
      <c r="J744" s="315">
        <v>0</v>
      </c>
      <c r="K744" s="315">
        <f t="shared" si="214"/>
        <v>0</v>
      </c>
      <c r="L744" s="315">
        <v>0</v>
      </c>
      <c r="M744" s="409"/>
      <c r="N744" s="355"/>
      <c r="O744" s="321"/>
    </row>
    <row r="745" spans="1:15" ht="15.75" hidden="1" x14ac:dyDescent="0.25">
      <c r="A745" s="341"/>
      <c r="B745" s="227"/>
      <c r="C745" s="316"/>
      <c r="D745" s="316"/>
      <c r="E745" s="316"/>
      <c r="F745" s="316">
        <v>612000</v>
      </c>
      <c r="G745" s="366"/>
      <c r="H745" s="366">
        <v>612000</v>
      </c>
      <c r="I745" s="366"/>
      <c r="J745" s="316"/>
      <c r="K745" s="316"/>
      <c r="L745" s="316"/>
      <c r="M745" s="350" t="s">
        <v>754</v>
      </c>
      <c r="N745" s="350" t="s">
        <v>320</v>
      </c>
      <c r="O745" s="321"/>
    </row>
    <row r="746" spans="1:15" ht="15.75" hidden="1" x14ac:dyDescent="0.25">
      <c r="A746" s="341"/>
      <c r="B746" s="227"/>
      <c r="C746" s="316"/>
      <c r="D746" s="316"/>
      <c r="E746" s="316"/>
      <c r="F746" s="316"/>
      <c r="G746" s="366"/>
      <c r="H746" s="366"/>
      <c r="I746" s="366"/>
      <c r="J746" s="316"/>
      <c r="K746" s="316"/>
      <c r="L746" s="316"/>
      <c r="M746" s="409"/>
      <c r="N746" s="355"/>
      <c r="O746" s="321"/>
    </row>
    <row r="747" spans="1:15" ht="30" hidden="1" x14ac:dyDescent="0.25">
      <c r="A747" s="341"/>
      <c r="B747" s="344" t="s">
        <v>271</v>
      </c>
      <c r="C747" s="315">
        <f>SUM(C748:C749)</f>
        <v>0</v>
      </c>
      <c r="D747" s="315">
        <f t="shared" ref="D747:K747" si="215">SUM(D748:D749)</f>
        <v>0</v>
      </c>
      <c r="E747" s="315">
        <f t="shared" si="215"/>
        <v>0</v>
      </c>
      <c r="F747" s="315">
        <f t="shared" si="215"/>
        <v>0</v>
      </c>
      <c r="G747" s="367">
        <f t="shared" si="215"/>
        <v>0</v>
      </c>
      <c r="H747" s="367">
        <f t="shared" si="215"/>
        <v>0</v>
      </c>
      <c r="I747" s="367">
        <v>160000</v>
      </c>
      <c r="J747" s="315">
        <v>160000</v>
      </c>
      <c r="K747" s="315">
        <f t="shared" si="215"/>
        <v>0</v>
      </c>
      <c r="L747" s="315">
        <v>0</v>
      </c>
      <c r="M747" s="409"/>
      <c r="N747" s="355"/>
      <c r="O747" s="321"/>
    </row>
    <row r="748" spans="1:15" ht="47.25" hidden="1" x14ac:dyDescent="0.25">
      <c r="A748" s="341"/>
      <c r="B748" s="227"/>
      <c r="C748" s="316"/>
      <c r="D748" s="316"/>
      <c r="E748" s="316"/>
      <c r="F748" s="316"/>
      <c r="G748" s="366"/>
      <c r="H748" s="366"/>
      <c r="I748" s="366">
        <v>160000</v>
      </c>
      <c r="J748" s="316">
        <v>160000</v>
      </c>
      <c r="K748" s="316"/>
      <c r="L748" s="316"/>
      <c r="M748" s="350" t="s">
        <v>755</v>
      </c>
      <c r="N748" s="350"/>
      <c r="O748" s="321"/>
    </row>
    <row r="749" spans="1:15" ht="15.75" hidden="1" x14ac:dyDescent="0.25">
      <c r="A749" s="341"/>
      <c r="B749" s="227"/>
      <c r="C749" s="316"/>
      <c r="D749" s="316"/>
      <c r="E749" s="316"/>
      <c r="F749" s="316"/>
      <c r="G749" s="366"/>
      <c r="H749" s="366"/>
      <c r="I749" s="366"/>
      <c r="J749" s="316"/>
      <c r="K749" s="316"/>
      <c r="L749" s="316"/>
      <c r="M749" s="409"/>
      <c r="N749" s="355"/>
      <c r="O749" s="321"/>
    </row>
    <row r="750" spans="1:15" ht="45" hidden="1" x14ac:dyDescent="0.25">
      <c r="A750" s="341"/>
      <c r="B750" s="344" t="s">
        <v>272</v>
      </c>
      <c r="C750" s="315">
        <f>SUM(C751:C757)</f>
        <v>0</v>
      </c>
      <c r="D750" s="315">
        <f t="shared" ref="D750:K750" si="216">SUM(D751:D757)</f>
        <v>0</v>
      </c>
      <c r="E750" s="315">
        <f t="shared" si="216"/>
        <v>7101919</v>
      </c>
      <c r="F750" s="315">
        <f t="shared" si="216"/>
        <v>195334</v>
      </c>
      <c r="G750" s="315">
        <f t="shared" si="216"/>
        <v>0</v>
      </c>
      <c r="H750" s="315">
        <f t="shared" si="216"/>
        <v>195334</v>
      </c>
      <c r="I750" s="315">
        <v>986594</v>
      </c>
      <c r="J750" s="315">
        <v>986594</v>
      </c>
      <c r="K750" s="315">
        <f t="shared" si="216"/>
        <v>986594</v>
      </c>
      <c r="L750" s="315">
        <v>986594</v>
      </c>
      <c r="M750" s="409"/>
      <c r="N750" s="355"/>
      <c r="O750" s="321"/>
    </row>
    <row r="751" spans="1:15" ht="31.5" hidden="1" x14ac:dyDescent="0.25">
      <c r="A751" s="341"/>
      <c r="B751" s="227"/>
      <c r="C751" s="316"/>
      <c r="D751" s="316"/>
      <c r="E751" s="316"/>
      <c r="F751" s="316">
        <v>195334</v>
      </c>
      <c r="G751" s="366"/>
      <c r="H751" s="366">
        <v>195334</v>
      </c>
      <c r="I751" s="366"/>
      <c r="J751" s="316"/>
      <c r="K751" s="316"/>
      <c r="L751" s="316"/>
      <c r="M751" s="350" t="s">
        <v>756</v>
      </c>
      <c r="N751" s="350" t="s">
        <v>756</v>
      </c>
      <c r="O751" s="321"/>
    </row>
    <row r="752" spans="1:15" ht="63" hidden="1" x14ac:dyDescent="0.25">
      <c r="A752" s="341"/>
      <c r="B752" s="227"/>
      <c r="C752" s="316"/>
      <c r="D752" s="316"/>
      <c r="E752" s="316">
        <v>4886645</v>
      </c>
      <c r="F752" s="316"/>
      <c r="G752" s="366"/>
      <c r="H752" s="366"/>
      <c r="I752" s="366"/>
      <c r="J752" s="316"/>
      <c r="K752" s="316"/>
      <c r="L752" s="316"/>
      <c r="M752" s="350" t="s">
        <v>757</v>
      </c>
      <c r="N752" s="350"/>
      <c r="O752" s="321"/>
    </row>
    <row r="753" spans="1:16" ht="47.25" hidden="1" x14ac:dyDescent="0.25">
      <c r="A753" s="341"/>
      <c r="B753" s="227"/>
      <c r="C753" s="316"/>
      <c r="D753" s="316"/>
      <c r="E753" s="316">
        <v>2215274</v>
      </c>
      <c r="F753" s="316"/>
      <c r="G753" s="366"/>
      <c r="H753" s="366"/>
      <c r="I753" s="366"/>
      <c r="J753" s="316"/>
      <c r="K753" s="316"/>
      <c r="L753" s="316"/>
      <c r="M753" s="353" t="s">
        <v>758</v>
      </c>
      <c r="N753" s="353"/>
      <c r="O753" s="321"/>
    </row>
    <row r="754" spans="1:16" ht="94.5" hidden="1" x14ac:dyDescent="0.25">
      <c r="A754" s="341"/>
      <c r="B754" s="227"/>
      <c r="C754" s="316"/>
      <c r="D754" s="316"/>
      <c r="E754" s="316"/>
      <c r="F754" s="316"/>
      <c r="G754" s="366"/>
      <c r="H754" s="366"/>
      <c r="I754" s="366">
        <v>744194</v>
      </c>
      <c r="J754" s="316">
        <v>744194</v>
      </c>
      <c r="K754" s="316">
        <v>744194</v>
      </c>
      <c r="L754" s="316">
        <v>744194</v>
      </c>
      <c r="M754" s="353" t="s">
        <v>759</v>
      </c>
      <c r="N754" s="353" t="s">
        <v>320</v>
      </c>
      <c r="O754" s="321"/>
    </row>
    <row r="755" spans="1:16" ht="78.75" hidden="1" x14ac:dyDescent="0.25">
      <c r="A755" s="341"/>
      <c r="B755" s="227"/>
      <c r="C755" s="316"/>
      <c r="D755" s="316"/>
      <c r="E755" s="316"/>
      <c r="F755" s="316"/>
      <c r="G755" s="366"/>
      <c r="H755" s="366"/>
      <c r="I755" s="366">
        <v>240400</v>
      </c>
      <c r="J755" s="316">
        <v>240400</v>
      </c>
      <c r="K755" s="316">
        <v>240400</v>
      </c>
      <c r="L755" s="316">
        <v>240400</v>
      </c>
      <c r="M755" s="353" t="s">
        <v>760</v>
      </c>
      <c r="N755" s="353" t="s">
        <v>320</v>
      </c>
      <c r="O755" s="321"/>
    </row>
    <row r="756" spans="1:16" ht="31.5" hidden="1" x14ac:dyDescent="0.25">
      <c r="A756" s="341"/>
      <c r="B756" s="227"/>
      <c r="C756" s="316"/>
      <c r="D756" s="316"/>
      <c r="E756" s="316"/>
      <c r="F756" s="316"/>
      <c r="G756" s="366"/>
      <c r="H756" s="366"/>
      <c r="I756" s="366">
        <v>2000</v>
      </c>
      <c r="J756" s="316">
        <v>2000</v>
      </c>
      <c r="K756" s="316">
        <v>2000</v>
      </c>
      <c r="L756" s="316">
        <v>2000</v>
      </c>
      <c r="M756" s="353" t="s">
        <v>728</v>
      </c>
      <c r="N756" s="353"/>
      <c r="O756" s="321"/>
    </row>
    <row r="757" spans="1:16" ht="15.75" hidden="1" x14ac:dyDescent="0.25">
      <c r="A757" s="341"/>
      <c r="B757" s="227"/>
      <c r="C757" s="316"/>
      <c r="D757" s="316"/>
      <c r="E757" s="316"/>
      <c r="F757" s="316"/>
      <c r="G757" s="366"/>
      <c r="H757" s="366"/>
      <c r="I757" s="366"/>
      <c r="J757" s="316"/>
      <c r="K757" s="316"/>
      <c r="L757" s="316"/>
      <c r="M757" s="353"/>
      <c r="N757" s="353"/>
      <c r="O757" s="321"/>
    </row>
    <row r="758" spans="1:16" ht="30" hidden="1" x14ac:dyDescent="0.25">
      <c r="A758" s="341"/>
      <c r="B758" s="401" t="s">
        <v>273</v>
      </c>
      <c r="C758" s="366">
        <f>C759</f>
        <v>0</v>
      </c>
      <c r="D758" s="366">
        <f t="shared" ref="D758:K758" si="217">D759</f>
        <v>0</v>
      </c>
      <c r="E758" s="366">
        <f t="shared" si="217"/>
        <v>0</v>
      </c>
      <c r="F758" s="366">
        <f t="shared" si="217"/>
        <v>0</v>
      </c>
      <c r="G758" s="366">
        <f t="shared" si="217"/>
        <v>0</v>
      </c>
      <c r="H758" s="366">
        <f t="shared" si="217"/>
        <v>0</v>
      </c>
      <c r="I758" s="366">
        <v>0</v>
      </c>
      <c r="J758" s="366">
        <v>1500</v>
      </c>
      <c r="K758" s="366">
        <f t="shared" si="217"/>
        <v>0</v>
      </c>
      <c r="L758" s="366">
        <v>1500</v>
      </c>
      <c r="M758" s="414"/>
      <c r="N758" s="368"/>
      <c r="O758" s="321"/>
    </row>
    <row r="759" spans="1:16" ht="63" hidden="1" x14ac:dyDescent="0.25">
      <c r="A759" s="341"/>
      <c r="B759" s="228"/>
      <c r="C759" s="366"/>
      <c r="D759" s="366"/>
      <c r="E759" s="366"/>
      <c r="F759" s="366"/>
      <c r="G759" s="366"/>
      <c r="H759" s="366"/>
      <c r="I759" s="366"/>
      <c r="J759" s="366">
        <v>1500</v>
      </c>
      <c r="K759" s="366"/>
      <c r="L759" s="366">
        <v>1500</v>
      </c>
      <c r="M759" s="350" t="s">
        <v>761</v>
      </c>
      <c r="N759" s="350"/>
      <c r="O759" s="321"/>
    </row>
    <row r="760" spans="1:16" ht="75" hidden="1" x14ac:dyDescent="0.25">
      <c r="A760" s="341"/>
      <c r="B760" s="344" t="s">
        <v>274</v>
      </c>
      <c r="C760" s="315">
        <f>SUM(C761:C762)</f>
        <v>0</v>
      </c>
      <c r="D760" s="315">
        <f t="shared" ref="D760:K760" si="218">SUM(D761:D762)</f>
        <v>0</v>
      </c>
      <c r="E760" s="315">
        <f t="shared" si="218"/>
        <v>0</v>
      </c>
      <c r="F760" s="315">
        <f t="shared" si="218"/>
        <v>39000</v>
      </c>
      <c r="G760" s="315">
        <f t="shared" si="218"/>
        <v>0</v>
      </c>
      <c r="H760" s="315">
        <f t="shared" si="218"/>
        <v>39000</v>
      </c>
      <c r="I760" s="315">
        <v>25000</v>
      </c>
      <c r="J760" s="315">
        <v>25000</v>
      </c>
      <c r="K760" s="315">
        <f t="shared" si="218"/>
        <v>25000</v>
      </c>
      <c r="L760" s="315">
        <v>25000</v>
      </c>
      <c r="M760" s="409"/>
      <c r="N760" s="355"/>
      <c r="O760" s="321"/>
    </row>
    <row r="761" spans="1:16" ht="47.25" hidden="1" x14ac:dyDescent="0.25">
      <c r="A761" s="341"/>
      <c r="B761" s="227"/>
      <c r="C761" s="316"/>
      <c r="D761" s="316"/>
      <c r="E761" s="316"/>
      <c r="F761" s="316">
        <v>39000</v>
      </c>
      <c r="G761" s="366"/>
      <c r="H761" s="366">
        <v>39000</v>
      </c>
      <c r="I761" s="366"/>
      <c r="J761" s="316"/>
      <c r="K761" s="316"/>
      <c r="L761" s="316"/>
      <c r="M761" s="350" t="s">
        <v>762</v>
      </c>
      <c r="N761" s="350" t="s">
        <v>762</v>
      </c>
      <c r="O761" s="321"/>
    </row>
    <row r="762" spans="1:16" ht="31.5" hidden="1" x14ac:dyDescent="0.25">
      <c r="A762" s="341"/>
      <c r="B762" s="227"/>
      <c r="C762" s="316"/>
      <c r="D762" s="316"/>
      <c r="E762" s="316"/>
      <c r="F762" s="316"/>
      <c r="G762" s="366"/>
      <c r="H762" s="366"/>
      <c r="I762" s="366">
        <v>25000</v>
      </c>
      <c r="J762" s="316">
        <v>25000</v>
      </c>
      <c r="K762" s="316">
        <v>25000</v>
      </c>
      <c r="L762" s="316">
        <v>25000</v>
      </c>
      <c r="M762" s="350" t="s">
        <v>763</v>
      </c>
      <c r="N762" s="350" t="s">
        <v>320</v>
      </c>
      <c r="O762" s="321"/>
    </row>
    <row r="763" spans="1:16" ht="60" hidden="1" x14ac:dyDescent="0.25">
      <c r="A763" s="341"/>
      <c r="B763" s="344" t="s">
        <v>275</v>
      </c>
      <c r="C763" s="315">
        <f>SUM(C764:C766)</f>
        <v>0</v>
      </c>
      <c r="D763" s="315">
        <f t="shared" ref="D763:K763" si="219">SUM(D764:D766)</f>
        <v>0</v>
      </c>
      <c r="E763" s="315">
        <f t="shared" si="219"/>
        <v>0</v>
      </c>
      <c r="F763" s="315">
        <f t="shared" si="219"/>
        <v>0</v>
      </c>
      <c r="G763" s="367">
        <f t="shared" si="219"/>
        <v>0</v>
      </c>
      <c r="H763" s="367">
        <f t="shared" si="219"/>
        <v>0</v>
      </c>
      <c r="I763" s="367">
        <v>0</v>
      </c>
      <c r="J763" s="315">
        <v>0</v>
      </c>
      <c r="K763" s="315">
        <f t="shared" si="219"/>
        <v>0</v>
      </c>
      <c r="L763" s="315">
        <v>0</v>
      </c>
      <c r="M763" s="409"/>
      <c r="N763" s="355"/>
      <c r="O763" s="321"/>
    </row>
    <row r="764" spans="1:16" ht="15.75" hidden="1" x14ac:dyDescent="0.25">
      <c r="A764" s="341"/>
      <c r="B764" s="227"/>
      <c r="C764" s="316"/>
      <c r="D764" s="316"/>
      <c r="E764" s="316"/>
      <c r="F764" s="316"/>
      <c r="G764" s="366"/>
      <c r="H764" s="366"/>
      <c r="I764" s="366"/>
      <c r="J764" s="316"/>
      <c r="K764" s="316"/>
      <c r="L764" s="316"/>
      <c r="M764" s="350"/>
      <c r="N764" s="350"/>
      <c r="O764" s="321"/>
    </row>
    <row r="765" spans="1:16" ht="15.75" hidden="1" x14ac:dyDescent="0.25">
      <c r="A765" s="341"/>
      <c r="B765" s="227"/>
      <c r="C765" s="316"/>
      <c r="D765" s="316"/>
      <c r="E765" s="316"/>
      <c r="F765" s="316"/>
      <c r="G765" s="366"/>
      <c r="H765" s="366"/>
      <c r="I765" s="363"/>
      <c r="J765" s="316"/>
      <c r="K765" s="316"/>
      <c r="L765" s="316"/>
      <c r="M765" s="355"/>
      <c r="N765" s="355"/>
      <c r="O765" s="321"/>
    </row>
    <row r="766" spans="1:16" ht="15.75" hidden="1" x14ac:dyDescent="0.25">
      <c r="A766" s="341"/>
      <c r="B766" s="227"/>
      <c r="C766" s="316"/>
      <c r="D766" s="316"/>
      <c r="E766" s="316"/>
      <c r="F766" s="316"/>
      <c r="G766" s="366"/>
      <c r="H766" s="366"/>
      <c r="I766" s="363"/>
      <c r="J766" s="316"/>
      <c r="K766" s="316"/>
      <c r="L766" s="316"/>
      <c r="M766" s="409"/>
      <c r="N766" s="355"/>
      <c r="O766" s="321"/>
    </row>
    <row r="767" spans="1:16" ht="15.75" x14ac:dyDescent="0.25">
      <c r="A767" s="341"/>
      <c r="B767" s="280" t="s">
        <v>41</v>
      </c>
      <c r="C767" s="293">
        <f t="shared" ref="C767:K767" si="220">C562+C538+C552+C502+C456+C420+C403+C380+C375+C348+C327+C312+C303+C277+C252+C215+C181+C177+C88+C38+C9+C529+C207+C496+C224</f>
        <v>-165898051</v>
      </c>
      <c r="D767" s="293">
        <f t="shared" si="220"/>
        <v>11026200</v>
      </c>
      <c r="E767" s="293">
        <f t="shared" si="220"/>
        <v>2510090125.3400002</v>
      </c>
      <c r="F767" s="293">
        <f t="shared" si="220"/>
        <v>133008362</v>
      </c>
      <c r="G767" s="293">
        <f t="shared" si="220"/>
        <v>1706397847</v>
      </c>
      <c r="H767" s="293">
        <f t="shared" si="220"/>
        <v>172686187</v>
      </c>
      <c r="I767" s="293">
        <v>272005529</v>
      </c>
      <c r="J767" s="293">
        <v>276809220</v>
      </c>
      <c r="K767" s="293">
        <f t="shared" si="220"/>
        <v>257732302</v>
      </c>
      <c r="L767" s="293">
        <v>262848079</v>
      </c>
      <c r="M767" s="293"/>
      <c r="N767" s="335"/>
      <c r="O767" s="321">
        <f>E767-F767+I767-J767</f>
        <v>2372278072.3400002</v>
      </c>
      <c r="P767" s="321">
        <f>G767-H767+K767-L767</f>
        <v>1528595883</v>
      </c>
    </row>
    <row r="768" spans="1:16" ht="15" x14ac:dyDescent="0.2">
      <c r="A768" s="322"/>
      <c r="B768" s="323"/>
      <c r="C768" s="287"/>
      <c r="D768" s="287"/>
      <c r="E768" s="321"/>
      <c r="F768" s="321"/>
      <c r="G768" s="392"/>
      <c r="H768" s="392"/>
      <c r="I768" s="392"/>
      <c r="J768" s="321">
        <v>-4803691</v>
      </c>
      <c r="K768" s="321"/>
      <c r="L768" s="321">
        <v>-5115777</v>
      </c>
      <c r="M768" s="321"/>
      <c r="N768" s="324"/>
    </row>
    <row r="769" spans="2:15" x14ac:dyDescent="0.2">
      <c r="E769" s="325"/>
      <c r="F769" s="325"/>
      <c r="G769" s="393"/>
      <c r="H769" s="393"/>
      <c r="I769" s="393"/>
      <c r="J769" s="325"/>
      <c r="K769" s="325"/>
      <c r="L769" s="325"/>
      <c r="M769" s="325"/>
    </row>
    <row r="770" spans="2:15" ht="15.75" x14ac:dyDescent="0.25">
      <c r="B770" s="280" t="s">
        <v>183</v>
      </c>
      <c r="C770" s="281"/>
      <c r="D770" s="281"/>
      <c r="E770" s="281"/>
      <c r="F770" s="281"/>
      <c r="G770" s="394"/>
      <c r="H770" s="394"/>
      <c r="I770" s="394">
        <v>825024</v>
      </c>
      <c r="J770" s="281">
        <v>825024</v>
      </c>
      <c r="K770" s="281">
        <v>825024</v>
      </c>
      <c r="L770" s="281">
        <v>825024</v>
      </c>
      <c r="M770" s="334"/>
      <c r="N770" s="327"/>
      <c r="O770" s="321"/>
    </row>
    <row r="771" spans="2:15" ht="15.75" x14ac:dyDescent="0.25">
      <c r="B771" s="280" t="s">
        <v>184</v>
      </c>
      <c r="C771" s="281">
        <v>0</v>
      </c>
      <c r="D771" s="281">
        <v>11026200</v>
      </c>
      <c r="E771" s="281">
        <f>707153650+479550444+17445000</f>
        <v>1204149094</v>
      </c>
      <c r="F771" s="281">
        <v>0</v>
      </c>
      <c r="G771" s="394">
        <f>683153650+455550444-5681796</f>
        <v>1133022298</v>
      </c>
      <c r="H771" s="394">
        <v>0</v>
      </c>
      <c r="I771" s="394">
        <v>28109433</v>
      </c>
      <c r="J771" s="281">
        <v>13970114</v>
      </c>
      <c r="K771" s="281">
        <f>743831+27565602</f>
        <v>28309433</v>
      </c>
      <c r="L771" s="281">
        <v>28074114</v>
      </c>
      <c r="M771" s="334"/>
      <c r="N771" s="327"/>
      <c r="O771" s="321"/>
    </row>
    <row r="772" spans="2:15" ht="15.75" x14ac:dyDescent="0.25">
      <c r="B772" s="280" t="s">
        <v>185</v>
      </c>
      <c r="C772" s="281">
        <v>0</v>
      </c>
      <c r="D772" s="281">
        <v>0</v>
      </c>
      <c r="E772" s="281">
        <v>29511669.590000153</v>
      </c>
      <c r="F772" s="281">
        <v>17301016</v>
      </c>
      <c r="G772" s="394">
        <v>15771829</v>
      </c>
      <c r="H772" s="394">
        <v>17819148</v>
      </c>
      <c r="I772" s="394">
        <v>12382148</v>
      </c>
      <c r="J772" s="281">
        <v>14909707</v>
      </c>
      <c r="K772" s="281">
        <v>10529413</v>
      </c>
      <c r="L772" s="281">
        <v>13213015</v>
      </c>
      <c r="M772" s="334"/>
      <c r="N772" s="327"/>
      <c r="O772" s="321"/>
    </row>
    <row r="773" spans="2:15" ht="15.75" x14ac:dyDescent="0.25">
      <c r="B773" s="280" t="s">
        <v>186</v>
      </c>
      <c r="C773" s="281">
        <f>-468600-53368796</f>
        <v>-53837396</v>
      </c>
      <c r="D773" s="281">
        <v>0</v>
      </c>
      <c r="E773" s="281">
        <f>662728225.75+265435987</f>
        <v>928164212.75</v>
      </c>
      <c r="F773" s="281">
        <f>2423754+6992066</f>
        <v>9415820</v>
      </c>
      <c r="G773" s="394">
        <f>178988366+32422179</f>
        <v>211410545</v>
      </c>
      <c r="H773" s="394">
        <f>2423754+63086786-30300000+905280</f>
        <v>36115820</v>
      </c>
      <c r="I773" s="394">
        <v>167359127</v>
      </c>
      <c r="J773" s="281">
        <v>183776078</v>
      </c>
      <c r="K773" s="281">
        <f>84710640+79021592+3626895</f>
        <v>167359127</v>
      </c>
      <c r="L773" s="281">
        <v>169872078</v>
      </c>
      <c r="M773" s="334"/>
      <c r="N773" s="327"/>
      <c r="O773" s="321"/>
    </row>
    <row r="774" spans="2:15" ht="15.75" x14ac:dyDescent="0.25">
      <c r="B774" s="280" t="s">
        <v>187</v>
      </c>
      <c r="C774" s="281">
        <v>6049800</v>
      </c>
      <c r="D774" s="281">
        <v>0</v>
      </c>
      <c r="E774" s="281">
        <v>283587606</v>
      </c>
      <c r="F774" s="281">
        <v>37255000</v>
      </c>
      <c r="G774" s="394">
        <v>281321932</v>
      </c>
      <c r="H774" s="394">
        <v>35800000</v>
      </c>
      <c r="I774" s="394">
        <v>36839897</v>
      </c>
      <c r="J774" s="281">
        <v>36838397</v>
      </c>
      <c r="K774" s="281">
        <f>36838397+1500</f>
        <v>36839897</v>
      </c>
      <c r="L774" s="281">
        <v>36838397</v>
      </c>
      <c r="M774" s="334"/>
      <c r="N774" s="327"/>
      <c r="O774" s="321"/>
    </row>
    <row r="775" spans="2:15" ht="15.75" x14ac:dyDescent="0.25">
      <c r="B775" s="280" t="s">
        <v>188</v>
      </c>
      <c r="C775" s="281">
        <v>26035200</v>
      </c>
      <c r="D775" s="281">
        <v>0</v>
      </c>
      <c r="E775" s="281">
        <v>1374428</v>
      </c>
      <c r="F775" s="281">
        <v>983638</v>
      </c>
      <c r="G775" s="394">
        <v>1374428</v>
      </c>
      <c r="H775" s="394">
        <v>13443331</v>
      </c>
      <c r="I775" s="394">
        <v>19431510</v>
      </c>
      <c r="J775" s="281">
        <v>19431510</v>
      </c>
      <c r="K775" s="281">
        <v>6971817</v>
      </c>
      <c r="L775" s="281">
        <v>6971817</v>
      </c>
      <c r="M775" s="334"/>
      <c r="N775" s="327"/>
      <c r="O775" s="321"/>
    </row>
    <row r="776" spans="2:15" ht="15.75" x14ac:dyDescent="0.25">
      <c r="B776" s="280" t="s">
        <v>189</v>
      </c>
      <c r="C776" s="281"/>
      <c r="D776" s="281"/>
      <c r="E776" s="281">
        <v>4694000</v>
      </c>
      <c r="F776" s="281">
        <v>0</v>
      </c>
      <c r="G776" s="394">
        <v>4694000</v>
      </c>
      <c r="H776" s="394"/>
      <c r="I776" s="394"/>
      <c r="J776" s="281"/>
      <c r="K776" s="281"/>
      <c r="L776" s="281"/>
      <c r="M776" s="334"/>
      <c r="N776" s="327"/>
      <c r="O776" s="321"/>
    </row>
    <row r="777" spans="2:15" ht="15.75" x14ac:dyDescent="0.25">
      <c r="B777" s="280" t="s">
        <v>190</v>
      </c>
      <c r="C777" s="281">
        <v>-144145655</v>
      </c>
      <c r="D777" s="281">
        <v>0</v>
      </c>
      <c r="E777" s="281">
        <v>58609115</v>
      </c>
      <c r="F777" s="281">
        <v>68052888</v>
      </c>
      <c r="G777" s="394">
        <v>58609115</v>
      </c>
      <c r="H777" s="394">
        <v>68052888</v>
      </c>
      <c r="I777" s="394">
        <v>7058390</v>
      </c>
      <c r="J777" s="281">
        <v>7058390</v>
      </c>
      <c r="K777" s="281">
        <v>6897591</v>
      </c>
      <c r="L777" s="281">
        <v>7053634</v>
      </c>
      <c r="M777" s="334"/>
      <c r="N777" s="327"/>
      <c r="O777" s="321"/>
    </row>
    <row r="778" spans="2:15" ht="15.75" x14ac:dyDescent="0.25">
      <c r="B778" s="282" t="s">
        <v>191</v>
      </c>
      <c r="C778" s="281">
        <f>C771+C772+C773+C774+C775+C776+C777+C770</f>
        <v>-165898051</v>
      </c>
      <c r="D778" s="281">
        <f t="shared" ref="D778:K778" si="221">D771+D772+D773+D774+D775+D776+D777+D770</f>
        <v>11026200</v>
      </c>
      <c r="E778" s="281">
        <f t="shared" si="221"/>
        <v>2510090125.3400002</v>
      </c>
      <c r="F778" s="281">
        <f t="shared" si="221"/>
        <v>133008362</v>
      </c>
      <c r="G778" s="394">
        <f t="shared" si="221"/>
        <v>1706204147</v>
      </c>
      <c r="H778" s="394">
        <f t="shared" si="221"/>
        <v>171231187</v>
      </c>
      <c r="I778" s="394">
        <v>272005529</v>
      </c>
      <c r="J778" s="281">
        <v>276809220</v>
      </c>
      <c r="K778" s="281">
        <f t="shared" si="221"/>
        <v>257732302</v>
      </c>
      <c r="L778" s="281">
        <v>262848079</v>
      </c>
      <c r="M778" s="334"/>
      <c r="N778" s="327"/>
      <c r="O778" s="321"/>
    </row>
    <row r="779" spans="2:15" ht="15.75" x14ac:dyDescent="0.25">
      <c r="B779" s="282"/>
      <c r="C779" s="281"/>
      <c r="D779" s="281"/>
      <c r="E779" s="281"/>
      <c r="F779" s="281"/>
      <c r="G779" s="394"/>
      <c r="H779" s="394"/>
      <c r="I779" s="394"/>
      <c r="J779" s="281"/>
      <c r="K779" s="281"/>
      <c r="L779" s="281"/>
      <c r="M779" s="334"/>
      <c r="N779" s="327"/>
      <c r="O779" s="321"/>
    </row>
    <row r="780" spans="2:15" ht="15.75" x14ac:dyDescent="0.25">
      <c r="B780" s="282" t="s">
        <v>192</v>
      </c>
      <c r="C780" s="281">
        <f>C767-C778</f>
        <v>0</v>
      </c>
      <c r="D780" s="281">
        <f t="shared" ref="D780:K780" si="222">D767-D778</f>
        <v>0</v>
      </c>
      <c r="E780" s="281">
        <f t="shared" si="222"/>
        <v>0</v>
      </c>
      <c r="F780" s="281">
        <f t="shared" si="222"/>
        <v>0</v>
      </c>
      <c r="G780" s="394">
        <f>G767-G778</f>
        <v>193700</v>
      </c>
      <c r="H780" s="394">
        <f t="shared" si="222"/>
        <v>1455000</v>
      </c>
      <c r="I780" s="394">
        <v>0</v>
      </c>
      <c r="J780" s="281">
        <v>0</v>
      </c>
      <c r="K780" s="281">
        <f t="shared" si="222"/>
        <v>0</v>
      </c>
      <c r="L780" s="281">
        <v>0</v>
      </c>
      <c r="M780" s="334"/>
      <c r="N780" s="327"/>
      <c r="O780" s="321"/>
    </row>
    <row r="781" spans="2:15" x14ac:dyDescent="0.2">
      <c r="C781" s="325"/>
      <c r="D781" s="325"/>
      <c r="E781" s="325"/>
      <c r="F781" s="325"/>
      <c r="G781" s="325"/>
      <c r="H781" s="325"/>
      <c r="I781" s="325"/>
      <c r="J781" s="325"/>
      <c r="K781" s="325"/>
      <c r="L781" s="325"/>
    </row>
    <row r="782" spans="2:15" x14ac:dyDescent="0.2">
      <c r="C782" s="325"/>
      <c r="D782" s="325"/>
      <c r="E782" s="325"/>
      <c r="F782" s="325"/>
      <c r="G782" s="325"/>
      <c r="H782" s="325"/>
      <c r="I782" s="393"/>
      <c r="J782" s="325"/>
      <c r="K782" s="325"/>
      <c r="L782" s="325"/>
    </row>
    <row r="783" spans="2:15" x14ac:dyDescent="0.2">
      <c r="C783" s="325"/>
      <c r="D783" s="325"/>
      <c r="E783" s="325"/>
      <c r="F783" s="325"/>
      <c r="G783" s="325"/>
      <c r="H783" s="325"/>
      <c r="I783" s="393"/>
      <c r="J783" s="325"/>
      <c r="K783" s="325"/>
      <c r="L783" s="325"/>
    </row>
    <row r="784" spans="2:15" x14ac:dyDescent="0.2">
      <c r="C784" s="507"/>
      <c r="D784" s="507"/>
      <c r="E784" s="507"/>
      <c r="F784" s="507"/>
      <c r="G784" s="507"/>
      <c r="H784" s="507"/>
      <c r="I784" s="393"/>
      <c r="J784" s="507"/>
      <c r="K784" s="507"/>
      <c r="L784" s="507"/>
    </row>
    <row r="785" spans="3:12" x14ac:dyDescent="0.2">
      <c r="C785" s="325"/>
      <c r="D785" s="325"/>
      <c r="E785" s="325"/>
      <c r="F785" s="325"/>
      <c r="G785" s="325"/>
      <c r="H785" s="325"/>
      <c r="I785" s="393"/>
      <c r="J785" s="325"/>
      <c r="K785" s="325"/>
      <c r="L785" s="325"/>
    </row>
  </sheetData>
  <mergeCells count="22">
    <mergeCell ref="B464:B465"/>
    <mergeCell ref="A4:N4"/>
    <mergeCell ref="A6:A8"/>
    <mergeCell ref="B6:B8"/>
    <mergeCell ref="C6:C8"/>
    <mergeCell ref="D6:D8"/>
    <mergeCell ref="E6:F6"/>
    <mergeCell ref="G6:H6"/>
    <mergeCell ref="I6:J6"/>
    <mergeCell ref="K6:L6"/>
    <mergeCell ref="M6:M8"/>
    <mergeCell ref="N6:N8"/>
    <mergeCell ref="E7:E8"/>
    <mergeCell ref="F7:F8"/>
    <mergeCell ref="G7:G8"/>
    <mergeCell ref="H7:H8"/>
    <mergeCell ref="I7:J7"/>
    <mergeCell ref="N555:N556"/>
    <mergeCell ref="K7:L7"/>
    <mergeCell ref="M330:M331"/>
    <mergeCell ref="M453:M454"/>
    <mergeCell ref="N453:N454"/>
  </mergeCells>
  <printOptions horizontalCentered="1"/>
  <pageMargins left="0.27559055118110237" right="0.23622047244094491" top="0.47244094488188981" bottom="0.31496062992125984" header="0.15748031496062992" footer="0.27559055118110237"/>
  <pageSetup paperSize="8" scale="88" fitToHeight="0" orientation="landscape" r:id="rId1"/>
  <headerFooter differentFirst="1" alignWithMargins="0">
    <oddHeader>&amp;C&amp;P</oddHeader>
  </headerFooter>
  <rowBreaks count="2" manualBreakCount="2">
    <brk id="660" max="13" man="1"/>
    <brk id="69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свод (2)</vt:lpstr>
      <vt:lpstr>экономия</vt:lpstr>
      <vt:lpstr>передвижки</vt:lpstr>
      <vt:lpstr>передвижки!Заголовки_для_печати</vt:lpstr>
      <vt:lpstr>'свод (2)'!Заголовки_для_печати</vt:lpstr>
      <vt:lpstr>экономия!Заголовки_для_печати</vt:lpstr>
      <vt:lpstr>передвижки!Область_печати</vt:lpstr>
      <vt:lpstr>'свод (2)'!Область_печати</vt:lpstr>
      <vt:lpstr>экономия!Область_печати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Колточенко Татьяна Владимировна</cp:lastModifiedBy>
  <cp:lastPrinted>2019-10-30T12:24:25Z</cp:lastPrinted>
  <dcterms:created xsi:type="dcterms:W3CDTF">2009-11-20T12:52:24Z</dcterms:created>
  <dcterms:modified xsi:type="dcterms:W3CDTF">2019-10-30T12:25:15Z</dcterms:modified>
</cp:coreProperties>
</file>