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15225" windowHeight="8745" activeTab="1"/>
  </bookViews>
  <sheets>
    <sheet name="Лист1" sheetId="1" r:id="rId1"/>
    <sheet name="пояснит. в Думу" sheetId="2" r:id="rId2"/>
  </sheets>
  <definedNames>
    <definedName name="_xlnm.Print_Titles" localSheetId="0">Лист1!$7:$8</definedName>
    <definedName name="_xlnm.Print_Area" localSheetId="0">Лист1!$A$1:$L$603</definedName>
  </definedNames>
  <calcPr calcId="125725"/>
</workbook>
</file>

<file path=xl/calcChain.xml><?xml version="1.0" encoding="utf-8"?>
<calcChain xmlns="http://schemas.openxmlformats.org/spreadsheetml/2006/main">
  <c r="H479" i="2"/>
  <c r="H210"/>
  <c r="G210"/>
  <c r="H614" l="1"/>
  <c r="G614"/>
  <c r="F614"/>
  <c r="E614"/>
  <c r="F570"/>
  <c r="G206"/>
  <c r="F504"/>
  <c r="H617"/>
  <c r="F617"/>
  <c r="G617"/>
  <c r="E617"/>
  <c r="H611"/>
  <c r="G611"/>
  <c r="D619" l="1"/>
  <c r="H618"/>
  <c r="I618" s="1"/>
  <c r="F618"/>
  <c r="A618" s="1"/>
  <c r="A617"/>
  <c r="I616"/>
  <c r="F616"/>
  <c r="E616"/>
  <c r="E619" s="1"/>
  <c r="I615"/>
  <c r="C615"/>
  <c r="A615" s="1"/>
  <c r="I614"/>
  <c r="H613"/>
  <c r="G613"/>
  <c r="I613" s="1"/>
  <c r="C613"/>
  <c r="A613"/>
  <c r="I612"/>
  <c r="A612"/>
  <c r="I611"/>
  <c r="F611"/>
  <c r="A611" s="1"/>
  <c r="I610"/>
  <c r="F610"/>
  <c r="A610"/>
  <c r="H609"/>
  <c r="H619" s="1"/>
  <c r="G609"/>
  <c r="G619" s="1"/>
  <c r="F609"/>
  <c r="F619" s="1"/>
  <c r="C609"/>
  <c r="C619" s="1"/>
  <c r="A608"/>
  <c r="F605"/>
  <c r="D605"/>
  <c r="H588"/>
  <c r="G588"/>
  <c r="F588"/>
  <c r="E588"/>
  <c r="C588"/>
  <c r="J570"/>
  <c r="H570"/>
  <c r="E570"/>
  <c r="D570"/>
  <c r="C570"/>
  <c r="H565"/>
  <c r="G565"/>
  <c r="F565"/>
  <c r="E565"/>
  <c r="D565"/>
  <c r="C565"/>
  <c r="H553"/>
  <c r="G553"/>
  <c r="F553"/>
  <c r="E553"/>
  <c r="D553"/>
  <c r="C553"/>
  <c r="H537"/>
  <c r="G537"/>
  <c r="F537"/>
  <c r="E537"/>
  <c r="D537"/>
  <c r="C537"/>
  <c r="H525"/>
  <c r="G525"/>
  <c r="F525"/>
  <c r="E525"/>
  <c r="D525"/>
  <c r="C525"/>
  <c r="E515"/>
  <c r="K511"/>
  <c r="J511"/>
  <c r="H511"/>
  <c r="G511"/>
  <c r="F511"/>
  <c r="E511"/>
  <c r="D511"/>
  <c r="C511"/>
  <c r="C509"/>
  <c r="K503"/>
  <c r="J503"/>
  <c r="H503"/>
  <c r="G503"/>
  <c r="F503"/>
  <c r="E503"/>
  <c r="D503"/>
  <c r="C503"/>
  <c r="K496"/>
  <c r="J496"/>
  <c r="H496"/>
  <c r="G496"/>
  <c r="F496"/>
  <c r="F495" s="1"/>
  <c r="E496"/>
  <c r="D496"/>
  <c r="C496"/>
  <c r="C605" s="1"/>
  <c r="J495"/>
  <c r="H495"/>
  <c r="G495"/>
  <c r="E495"/>
  <c r="D495"/>
  <c r="C495"/>
  <c r="K488"/>
  <c r="J488"/>
  <c r="H488"/>
  <c r="G488"/>
  <c r="F488"/>
  <c r="E488"/>
  <c r="D488"/>
  <c r="C488"/>
  <c r="F484"/>
  <c r="K482"/>
  <c r="J482"/>
  <c r="H482"/>
  <c r="G482"/>
  <c r="F482"/>
  <c r="E482"/>
  <c r="D482"/>
  <c r="C482"/>
  <c r="K473"/>
  <c r="J473"/>
  <c r="H473"/>
  <c r="G473"/>
  <c r="F473"/>
  <c r="E473"/>
  <c r="D473"/>
  <c r="C473"/>
  <c r="F472"/>
  <c r="F471" s="1"/>
  <c r="H471"/>
  <c r="G471"/>
  <c r="E471"/>
  <c r="D471"/>
  <c r="C471"/>
  <c r="K461"/>
  <c r="J461"/>
  <c r="H461"/>
  <c r="G461"/>
  <c r="F461"/>
  <c r="E461"/>
  <c r="D461"/>
  <c r="C461"/>
  <c r="K456"/>
  <c r="J456"/>
  <c r="H456"/>
  <c r="G456"/>
  <c r="F456"/>
  <c r="E456"/>
  <c r="D456"/>
  <c r="C456"/>
  <c r="H450"/>
  <c r="G450"/>
  <c r="F450"/>
  <c r="E450"/>
  <c r="D450"/>
  <c r="C450"/>
  <c r="H438"/>
  <c r="G438"/>
  <c r="F438"/>
  <c r="E438"/>
  <c r="D438"/>
  <c r="C438"/>
  <c r="H430"/>
  <c r="G430"/>
  <c r="F430"/>
  <c r="E430"/>
  <c r="D430"/>
  <c r="C430"/>
  <c r="H426"/>
  <c r="G426"/>
  <c r="F426"/>
  <c r="E426"/>
  <c r="D426"/>
  <c r="C426"/>
  <c r="H423"/>
  <c r="G423"/>
  <c r="F423"/>
  <c r="E423"/>
  <c r="D423"/>
  <c r="C423"/>
  <c r="H421"/>
  <c r="G421"/>
  <c r="F421"/>
  <c r="E421"/>
  <c r="D421"/>
  <c r="C421"/>
  <c r="K418"/>
  <c r="J418"/>
  <c r="H418"/>
  <c r="G418"/>
  <c r="F418"/>
  <c r="E418"/>
  <c r="D418"/>
  <c r="C418"/>
  <c r="K397"/>
  <c r="J397"/>
  <c r="H397"/>
  <c r="G397"/>
  <c r="F397"/>
  <c r="E397"/>
  <c r="D397"/>
  <c r="C397"/>
  <c r="K387"/>
  <c r="J387"/>
  <c r="K381"/>
  <c r="J381"/>
  <c r="H381"/>
  <c r="G381"/>
  <c r="F381"/>
  <c r="E381"/>
  <c r="D381"/>
  <c r="C381"/>
  <c r="K372"/>
  <c r="J372"/>
  <c r="H372"/>
  <c r="G372"/>
  <c r="F372"/>
  <c r="E372"/>
  <c r="D372"/>
  <c r="C372"/>
  <c r="K361"/>
  <c r="J361"/>
  <c r="H361"/>
  <c r="G361"/>
  <c r="F361"/>
  <c r="E361"/>
  <c r="D361"/>
  <c r="C361"/>
  <c r="K356"/>
  <c r="J356"/>
  <c r="H356"/>
  <c r="G356"/>
  <c r="F356"/>
  <c r="E356"/>
  <c r="D356"/>
  <c r="C356"/>
  <c r="H339"/>
  <c r="G339"/>
  <c r="F339"/>
  <c r="E339"/>
  <c r="D339"/>
  <c r="C339"/>
  <c r="H335"/>
  <c r="G335"/>
  <c r="F335"/>
  <c r="E335"/>
  <c r="D335"/>
  <c r="C335"/>
  <c r="H327"/>
  <c r="G327"/>
  <c r="F327"/>
  <c r="E327"/>
  <c r="D327"/>
  <c r="C327"/>
  <c r="K325"/>
  <c r="J325"/>
  <c r="H325"/>
  <c r="G325"/>
  <c r="F325"/>
  <c r="E325"/>
  <c r="D325"/>
  <c r="C325"/>
  <c r="K312"/>
  <c r="J312"/>
  <c r="H312"/>
  <c r="G312"/>
  <c r="F312"/>
  <c r="E312"/>
  <c r="D312"/>
  <c r="C312"/>
  <c r="K304"/>
  <c r="J304"/>
  <c r="H304"/>
  <c r="G304"/>
  <c r="F304"/>
  <c r="E304"/>
  <c r="D304"/>
  <c r="C304"/>
  <c r="K289"/>
  <c r="J289"/>
  <c r="H289"/>
  <c r="G289"/>
  <c r="F289"/>
  <c r="E289"/>
  <c r="D289"/>
  <c r="C289"/>
  <c r="H287"/>
  <c r="G287"/>
  <c r="F287"/>
  <c r="E287"/>
  <c r="D287"/>
  <c r="C287"/>
  <c r="G264"/>
  <c r="E605" s="1"/>
  <c r="F259"/>
  <c r="K246"/>
  <c r="J246"/>
  <c r="H246"/>
  <c r="G246"/>
  <c r="F246"/>
  <c r="E246"/>
  <c r="D246"/>
  <c r="C246"/>
  <c r="H244"/>
  <c r="G244"/>
  <c r="F244"/>
  <c r="E244"/>
  <c r="D244"/>
  <c r="C244"/>
  <c r="F243"/>
  <c r="F242" s="1"/>
  <c r="H242"/>
  <c r="G242"/>
  <c r="E242"/>
  <c r="D242"/>
  <c r="C242"/>
  <c r="H239"/>
  <c r="G239"/>
  <c r="F239"/>
  <c r="E239"/>
  <c r="D239"/>
  <c r="C239"/>
  <c r="F238"/>
  <c r="K236"/>
  <c r="J236"/>
  <c r="H236"/>
  <c r="G236"/>
  <c r="F236"/>
  <c r="E236"/>
  <c r="D236"/>
  <c r="C236"/>
  <c r="K234"/>
  <c r="J234"/>
  <c r="H234"/>
  <c r="G234"/>
  <c r="F234"/>
  <c r="E234"/>
  <c r="D234"/>
  <c r="C234"/>
  <c r="K226"/>
  <c r="J226"/>
  <c r="H226"/>
  <c r="G226"/>
  <c r="F226"/>
  <c r="E226"/>
  <c r="D226"/>
  <c r="C226"/>
  <c r="K221"/>
  <c r="J221"/>
  <c r="H221"/>
  <c r="G221"/>
  <c r="F221"/>
  <c r="E221"/>
  <c r="D221"/>
  <c r="C221"/>
  <c r="E208"/>
  <c r="K205"/>
  <c r="J205"/>
  <c r="H205"/>
  <c r="G205"/>
  <c r="F205"/>
  <c r="E205"/>
  <c r="D205"/>
  <c r="C205"/>
  <c r="H202"/>
  <c r="G202"/>
  <c r="F202"/>
  <c r="E202"/>
  <c r="D202"/>
  <c r="C202"/>
  <c r="F171"/>
  <c r="K162"/>
  <c r="J162"/>
  <c r="H162"/>
  <c r="G162"/>
  <c r="F162"/>
  <c r="E162"/>
  <c r="D162"/>
  <c r="C162"/>
  <c r="F159"/>
  <c r="F155" s="1"/>
  <c r="K155"/>
  <c r="J155"/>
  <c r="H155"/>
  <c r="G155"/>
  <c r="E155"/>
  <c r="D155"/>
  <c r="C155"/>
  <c r="H140"/>
  <c r="G140"/>
  <c r="H129"/>
  <c r="G129"/>
  <c r="G122" s="1"/>
  <c r="H127"/>
  <c r="K122"/>
  <c r="J122"/>
  <c r="H122"/>
  <c r="F122"/>
  <c r="E122"/>
  <c r="D122"/>
  <c r="C122"/>
  <c r="K111"/>
  <c r="J111"/>
  <c r="H111"/>
  <c r="G111"/>
  <c r="F111"/>
  <c r="E111"/>
  <c r="D111"/>
  <c r="C111"/>
  <c r="H108"/>
  <c r="G108"/>
  <c r="F108"/>
  <c r="E108"/>
  <c r="D108"/>
  <c r="C108"/>
  <c r="H83"/>
  <c r="H58" s="1"/>
  <c r="G80"/>
  <c r="H73"/>
  <c r="G73"/>
  <c r="H72"/>
  <c r="G72"/>
  <c r="F67"/>
  <c r="F62"/>
  <c r="F58" s="1"/>
  <c r="K58"/>
  <c r="J58"/>
  <c r="G58"/>
  <c r="E58"/>
  <c r="D58"/>
  <c r="C58"/>
  <c r="F49"/>
  <c r="H46"/>
  <c r="G46"/>
  <c r="K43"/>
  <c r="J43"/>
  <c r="H43"/>
  <c r="G43"/>
  <c r="F43"/>
  <c r="E43"/>
  <c r="D43"/>
  <c r="C43"/>
  <c r="K9"/>
  <c r="J9"/>
  <c r="H9"/>
  <c r="G9"/>
  <c r="F9"/>
  <c r="E9"/>
  <c r="D9"/>
  <c r="C9"/>
  <c r="H83" i="1"/>
  <c r="K495" i="2" l="1"/>
  <c r="I495"/>
  <c r="A609"/>
  <c r="I617"/>
  <c r="C493"/>
  <c r="C568" s="1"/>
  <c r="C620" s="1"/>
  <c r="G493"/>
  <c r="G568" s="1"/>
  <c r="J493"/>
  <c r="J568" s="1"/>
  <c r="E493"/>
  <c r="E568" s="1"/>
  <c r="E620" s="1"/>
  <c r="E621" s="1"/>
  <c r="D600"/>
  <c r="F600"/>
  <c r="H600"/>
  <c r="K493"/>
  <c r="K568" s="1"/>
  <c r="C621"/>
  <c r="A619"/>
  <c r="I619"/>
  <c r="D493"/>
  <c r="D568" s="1"/>
  <c r="D620" s="1"/>
  <c r="D621" s="1"/>
  <c r="F493"/>
  <c r="F568" s="1"/>
  <c r="F620" s="1"/>
  <c r="F621" s="1"/>
  <c r="H493"/>
  <c r="H568" s="1"/>
  <c r="H620" s="1"/>
  <c r="H621" s="1"/>
  <c r="C600"/>
  <c r="E600"/>
  <c r="G600"/>
  <c r="I609"/>
  <c r="A614"/>
  <c r="A616"/>
  <c r="F612" i="1"/>
  <c r="C593" i="2" l="1"/>
  <c r="C594" s="1"/>
  <c r="G601"/>
  <c r="G599"/>
  <c r="C601"/>
  <c r="G620"/>
  <c r="I568"/>
  <c r="A620"/>
  <c r="H601"/>
  <c r="D601"/>
  <c r="F602"/>
  <c r="F603" s="1"/>
  <c r="E601"/>
  <c r="C596"/>
  <c r="D594"/>
  <c r="I493"/>
  <c r="F601"/>
  <c r="H611" i="1"/>
  <c r="H613"/>
  <c r="F613"/>
  <c r="F620"/>
  <c r="F611"/>
  <c r="I620" i="2" l="1"/>
  <c r="G621"/>
  <c r="A621" s="1"/>
  <c r="C615" i="1"/>
  <c r="C611"/>
  <c r="H619"/>
  <c r="H620"/>
  <c r="A612"/>
  <c r="A613"/>
  <c r="A614"/>
  <c r="A620"/>
  <c r="A610"/>
  <c r="I612"/>
  <c r="I613"/>
  <c r="I614"/>
  <c r="I617"/>
  <c r="I618"/>
  <c r="I620"/>
  <c r="C440"/>
  <c r="D440"/>
  <c r="E440"/>
  <c r="F440"/>
  <c r="G440"/>
  <c r="H440"/>
  <c r="F432"/>
  <c r="G619"/>
  <c r="G611"/>
  <c r="I619" l="1"/>
  <c r="A611"/>
  <c r="F618"/>
  <c r="E618"/>
  <c r="A618" s="1"/>
  <c r="C572" l="1"/>
  <c r="D572"/>
  <c r="F572"/>
  <c r="H572"/>
  <c r="E572"/>
  <c r="D621" l="1"/>
  <c r="E621"/>
  <c r="C202"/>
  <c r="D202"/>
  <c r="E202"/>
  <c r="F202"/>
  <c r="H202"/>
  <c r="G202"/>
  <c r="G264"/>
  <c r="H140"/>
  <c r="G140"/>
  <c r="G80"/>
  <c r="C76"/>
  <c r="H73"/>
  <c r="G73"/>
  <c r="H72"/>
  <c r="G72"/>
  <c r="F67"/>
  <c r="F62"/>
  <c r="F49"/>
  <c r="H46"/>
  <c r="G46"/>
  <c r="H615"/>
  <c r="H621" s="1"/>
  <c r="G615"/>
  <c r="A615" l="1"/>
  <c r="I615"/>
  <c r="F619"/>
  <c r="F621" l="1"/>
  <c r="A619"/>
  <c r="C617"/>
  <c r="C621" l="1"/>
  <c r="A617"/>
  <c r="F122"/>
  <c r="D162"/>
  <c r="E162"/>
  <c r="G162"/>
  <c r="H162"/>
  <c r="C162"/>
  <c r="G616"/>
  <c r="G206"/>
  <c r="F171"/>
  <c r="F162" s="1"/>
  <c r="G621" l="1"/>
  <c r="I621" s="1"/>
  <c r="A616"/>
  <c r="I616"/>
  <c r="D593"/>
  <c r="E593"/>
  <c r="F593"/>
  <c r="G593"/>
  <c r="H593"/>
  <c r="C593"/>
  <c r="A621" l="1"/>
  <c r="H539"/>
  <c r="G539"/>
  <c r="F539"/>
  <c r="E539"/>
  <c r="D539"/>
  <c r="C539"/>
  <c r="H527"/>
  <c r="G527"/>
  <c r="F527"/>
  <c r="E527"/>
  <c r="D527"/>
  <c r="C527"/>
  <c r="E517"/>
  <c r="D505"/>
  <c r="E505"/>
  <c r="F505"/>
  <c r="G505"/>
  <c r="H505"/>
  <c r="C505"/>
  <c r="C511"/>
  <c r="K389"/>
  <c r="J389"/>
  <c r="K383"/>
  <c r="J383"/>
  <c r="H383"/>
  <c r="G383"/>
  <c r="F383"/>
  <c r="E383"/>
  <c r="D383"/>
  <c r="C383"/>
  <c r="K374"/>
  <c r="J374"/>
  <c r="H374"/>
  <c r="G374"/>
  <c r="F374"/>
  <c r="E374"/>
  <c r="D374"/>
  <c r="C374"/>
  <c r="K363"/>
  <c r="J363"/>
  <c r="H363"/>
  <c r="G363"/>
  <c r="F363"/>
  <c r="E363"/>
  <c r="D363"/>
  <c r="C363"/>
  <c r="K358"/>
  <c r="J358"/>
  <c r="H358"/>
  <c r="G358"/>
  <c r="F358"/>
  <c r="E358"/>
  <c r="D358"/>
  <c r="C358"/>
  <c r="H341"/>
  <c r="G341"/>
  <c r="F341"/>
  <c r="E341"/>
  <c r="D341"/>
  <c r="C341"/>
  <c r="H337"/>
  <c r="G337"/>
  <c r="F337"/>
  <c r="E337"/>
  <c r="D337"/>
  <c r="C337"/>
  <c r="H329"/>
  <c r="G329"/>
  <c r="F329"/>
  <c r="E329"/>
  <c r="D329"/>
  <c r="C329"/>
  <c r="K327"/>
  <c r="J327"/>
  <c r="H327"/>
  <c r="G327"/>
  <c r="F327"/>
  <c r="E327"/>
  <c r="D327"/>
  <c r="C327"/>
  <c r="K314"/>
  <c r="J314"/>
  <c r="H314"/>
  <c r="G314"/>
  <c r="F314"/>
  <c r="E314"/>
  <c r="D314"/>
  <c r="C314"/>
  <c r="G425" l="1"/>
  <c r="H425"/>
  <c r="C425"/>
  <c r="D425"/>
  <c r="E425"/>
  <c r="F425"/>
  <c r="C420"/>
  <c r="D420"/>
  <c r="E420"/>
  <c r="F420"/>
  <c r="G420"/>
  <c r="H420"/>
  <c r="C475" l="1"/>
  <c r="D475"/>
  <c r="E475"/>
  <c r="F475"/>
  <c r="G475"/>
  <c r="H475"/>
  <c r="C306"/>
  <c r="D306"/>
  <c r="E306"/>
  <c r="G306"/>
  <c r="H306"/>
  <c r="F306"/>
  <c r="F399"/>
  <c r="D452"/>
  <c r="E452"/>
  <c r="F452"/>
  <c r="G452"/>
  <c r="H452"/>
  <c r="C452"/>
  <c r="D291"/>
  <c r="E291"/>
  <c r="F291"/>
  <c r="G291"/>
  <c r="H291"/>
  <c r="C291"/>
  <c r="D490" l="1"/>
  <c r="E490"/>
  <c r="F490"/>
  <c r="G490"/>
  <c r="H490"/>
  <c r="C490"/>
  <c r="F486"/>
  <c r="D473"/>
  <c r="E473"/>
  <c r="G473"/>
  <c r="H473"/>
  <c r="C473"/>
  <c r="F474"/>
  <c r="F473" s="1"/>
  <c r="D432"/>
  <c r="E432"/>
  <c r="G432"/>
  <c r="H432"/>
  <c r="C432"/>
  <c r="D428"/>
  <c r="E428"/>
  <c r="F428"/>
  <c r="G428"/>
  <c r="H428"/>
  <c r="C428"/>
  <c r="F259"/>
  <c r="F243"/>
  <c r="C239"/>
  <c r="D239"/>
  <c r="E239"/>
  <c r="G239"/>
  <c r="H239"/>
  <c r="F239"/>
  <c r="F238"/>
  <c r="E208"/>
  <c r="F159"/>
  <c r="H129"/>
  <c r="G129"/>
  <c r="H127"/>
  <c r="C108"/>
  <c r="D108"/>
  <c r="E108"/>
  <c r="F108"/>
  <c r="H108"/>
  <c r="G108"/>
  <c r="F590" l="1"/>
  <c r="G590"/>
  <c r="H590"/>
  <c r="C590"/>
  <c r="E590"/>
  <c r="C58" l="1"/>
  <c r="C43"/>
  <c r="C9"/>
  <c r="D236"/>
  <c r="E236"/>
  <c r="F236"/>
  <c r="G236"/>
  <c r="H236"/>
  <c r="C236"/>
  <c r="D567"/>
  <c r="E567"/>
  <c r="F567"/>
  <c r="G567"/>
  <c r="H567"/>
  <c r="C567"/>
  <c r="D555"/>
  <c r="E555"/>
  <c r="F555"/>
  <c r="G555"/>
  <c r="H555"/>
  <c r="C555"/>
  <c r="D513"/>
  <c r="E513"/>
  <c r="F513"/>
  <c r="G513"/>
  <c r="H513"/>
  <c r="C513"/>
  <c r="D498"/>
  <c r="D497" s="1"/>
  <c r="E498"/>
  <c r="E497" s="1"/>
  <c r="F498"/>
  <c r="F497" s="1"/>
  <c r="G498"/>
  <c r="G497" s="1"/>
  <c r="H498"/>
  <c r="H497" s="1"/>
  <c r="C498"/>
  <c r="C497" s="1"/>
  <c r="F484"/>
  <c r="E484"/>
  <c r="D484"/>
  <c r="C484"/>
  <c r="H484"/>
  <c r="G484"/>
  <c r="D463"/>
  <c r="E463"/>
  <c r="F463"/>
  <c r="G463"/>
  <c r="H463"/>
  <c r="C463"/>
  <c r="F458"/>
  <c r="E458"/>
  <c r="D458"/>
  <c r="C458"/>
  <c r="D399"/>
  <c r="E399"/>
  <c r="G399"/>
  <c r="H399"/>
  <c r="C399"/>
  <c r="D287"/>
  <c r="E287"/>
  <c r="F287"/>
  <c r="G287"/>
  <c r="H287"/>
  <c r="C287"/>
  <c r="D246"/>
  <c r="E246"/>
  <c r="F246"/>
  <c r="G246"/>
  <c r="H246"/>
  <c r="D244"/>
  <c r="E244"/>
  <c r="F244"/>
  <c r="G244"/>
  <c r="H244"/>
  <c r="C244"/>
  <c r="D242"/>
  <c r="E242"/>
  <c r="F242"/>
  <c r="G242"/>
  <c r="H242"/>
  <c r="C242"/>
  <c r="D234"/>
  <c r="E234"/>
  <c r="F234"/>
  <c r="G234"/>
  <c r="H234"/>
  <c r="C234"/>
  <c r="D226"/>
  <c r="E226"/>
  <c r="F226"/>
  <c r="G226"/>
  <c r="H226"/>
  <c r="C226"/>
  <c r="D221"/>
  <c r="E221"/>
  <c r="F221"/>
  <c r="G221"/>
  <c r="H221"/>
  <c r="C221"/>
  <c r="G205"/>
  <c r="F205"/>
  <c r="E205"/>
  <c r="D205"/>
  <c r="C205"/>
  <c r="H205"/>
  <c r="E122"/>
  <c r="D122"/>
  <c r="C122"/>
  <c r="G111"/>
  <c r="F111"/>
  <c r="E111"/>
  <c r="D111"/>
  <c r="C111"/>
  <c r="H111"/>
  <c r="D58"/>
  <c r="E58"/>
  <c r="F58"/>
  <c r="G58"/>
  <c r="H58"/>
  <c r="D43"/>
  <c r="E43"/>
  <c r="F43"/>
  <c r="G43"/>
  <c r="H43"/>
  <c r="H9"/>
  <c r="G9"/>
  <c r="F9"/>
  <c r="E9"/>
  <c r="D9"/>
  <c r="F155"/>
  <c r="E155"/>
  <c r="D155"/>
  <c r="C155"/>
  <c r="H155"/>
  <c r="G155"/>
  <c r="F423"/>
  <c r="E423"/>
  <c r="D423"/>
  <c r="C423"/>
  <c r="H423"/>
  <c r="G423"/>
  <c r="H122"/>
  <c r="G122"/>
  <c r="C246"/>
  <c r="H458"/>
  <c r="G458"/>
  <c r="F607"/>
  <c r="E607"/>
  <c r="D607"/>
  <c r="K306"/>
  <c r="J306"/>
  <c r="J155"/>
  <c r="K399"/>
  <c r="J399"/>
  <c r="K463"/>
  <c r="J463"/>
  <c r="K111"/>
  <c r="J111"/>
  <c r="K513"/>
  <c r="K505"/>
  <c r="K498"/>
  <c r="K490"/>
  <c r="K484"/>
  <c r="K475"/>
  <c r="K458"/>
  <c r="K420"/>
  <c r="K291"/>
  <c r="K246"/>
  <c r="K236"/>
  <c r="K234"/>
  <c r="K226"/>
  <c r="K221"/>
  <c r="K205"/>
  <c r="K162"/>
  <c r="K155"/>
  <c r="K122"/>
  <c r="K58"/>
  <c r="K43"/>
  <c r="K495" s="1"/>
  <c r="K9"/>
  <c r="J484"/>
  <c r="J572"/>
  <c r="J513"/>
  <c r="J505"/>
  <c r="J498"/>
  <c r="J497" s="1"/>
  <c r="J490"/>
  <c r="J475"/>
  <c r="J458"/>
  <c r="J420"/>
  <c r="J291"/>
  <c r="J246"/>
  <c r="J236"/>
  <c r="J234"/>
  <c r="J226"/>
  <c r="J221"/>
  <c r="J205"/>
  <c r="J162"/>
  <c r="J122"/>
  <c r="J58"/>
  <c r="J43"/>
  <c r="J9"/>
  <c r="C607"/>
  <c r="I611"/>
  <c r="E602"/>
  <c r="F602" l="1"/>
  <c r="H495"/>
  <c r="H570" s="1"/>
  <c r="D602"/>
  <c r="C602"/>
  <c r="K497"/>
  <c r="J495"/>
  <c r="J570" s="1"/>
  <c r="G602"/>
  <c r="D495"/>
  <c r="D570" s="1"/>
  <c r="F495"/>
  <c r="F570" s="1"/>
  <c r="G495"/>
  <c r="G570" s="1"/>
  <c r="C495"/>
  <c r="C570" s="1"/>
  <c r="E495"/>
  <c r="E570" s="1"/>
  <c r="K570"/>
  <c r="H602"/>
  <c r="F604"/>
  <c r="F605" s="1"/>
  <c r="I497"/>
  <c r="G601" l="1"/>
  <c r="I570"/>
  <c r="C622"/>
  <c r="C623" s="1"/>
  <c r="C595"/>
  <c r="H622"/>
  <c r="I495"/>
  <c r="H603"/>
  <c r="C603"/>
  <c r="G603"/>
  <c r="G622"/>
  <c r="E603"/>
  <c r="E622"/>
  <c r="E623" s="1"/>
  <c r="F603"/>
  <c r="F622"/>
  <c r="D603"/>
  <c r="D622"/>
  <c r="D623" s="1"/>
  <c r="C598" l="1"/>
  <c r="C596"/>
  <c r="D596" s="1"/>
  <c r="H623"/>
  <c r="I622"/>
  <c r="F623"/>
  <c r="A622"/>
  <c r="G623"/>
  <c r="A623" l="1"/>
</calcChain>
</file>

<file path=xl/sharedStrings.xml><?xml version="1.0" encoding="utf-8"?>
<sst xmlns="http://schemas.openxmlformats.org/spreadsheetml/2006/main" count="1633" uniqueCount="608">
  <si>
    <t>Расходы областного бюджета за счет средств от предпринимательской деятельности и иной приносящей доход деятельности</t>
  </si>
  <si>
    <t>УВД по ЯО</t>
  </si>
  <si>
    <t>Департамент здравоохранения и фармации ЯО</t>
  </si>
  <si>
    <t>Департамент культуры  ЯО</t>
  </si>
  <si>
    <t>Департамент образования ЯО</t>
  </si>
  <si>
    <t>Департамент информатизации и связи ЯО</t>
  </si>
  <si>
    <t>Департамент агропромышленного комплекса ЯО</t>
  </si>
  <si>
    <t>Департамент финансов ЯО</t>
  </si>
  <si>
    <t>Департамент жилищно-коммунального хозяйства  и инфраструктуры ЯО</t>
  </si>
  <si>
    <t>Департамент труда и социальной поддержки населения ЯО</t>
  </si>
  <si>
    <t>Департамент по управлению гос. имуществом ЯО</t>
  </si>
  <si>
    <t>Правительство ЯО</t>
  </si>
  <si>
    <t>Департамент строительства</t>
  </si>
  <si>
    <t>Северное управление внутренних дел на транспорте МВД России</t>
  </si>
  <si>
    <t>Управление ГИБДД УВД по ЯО</t>
  </si>
  <si>
    <t>Департамент государственной службы занятости населения ЯО</t>
  </si>
  <si>
    <t>Департамент лесного хозяйства ЯО</t>
  </si>
  <si>
    <t>Инспекция государственного строительного надзора ЯО</t>
  </si>
  <si>
    <t>Департамент охраны окружающей среды и природопользования ЯО</t>
  </si>
  <si>
    <t>Департамент по охране и использованию животного мира ЯО</t>
  </si>
  <si>
    <t>Представительство Правительства ЯО при Правительстве РФ</t>
  </si>
  <si>
    <t>Департамент информационно-аналитического обеспечения органов государственной власти ЯО</t>
  </si>
  <si>
    <t>ГУ ЯО "Транспортная служба Правительства ЯО"</t>
  </si>
  <si>
    <t xml:space="preserve">Департамент </t>
  </si>
  <si>
    <t>КВСР</t>
  </si>
  <si>
    <t xml:space="preserve">Федеральные </t>
  </si>
  <si>
    <t>(+)</t>
  </si>
  <si>
    <t>(-)</t>
  </si>
  <si>
    <t xml:space="preserve">Пояснения </t>
  </si>
  <si>
    <t>ИТОГО:</t>
  </si>
  <si>
    <t>Увеличение(+) областные средства</t>
  </si>
  <si>
    <t>АИП</t>
  </si>
  <si>
    <t>Всего</t>
  </si>
  <si>
    <t xml:space="preserve">Государственный архив </t>
  </si>
  <si>
    <t xml:space="preserve">Главное управление МЧС по ЯО </t>
  </si>
  <si>
    <t>Перераспределение ассигнований</t>
  </si>
  <si>
    <t>Департамент экономического развития Ярославской области</t>
  </si>
  <si>
    <t xml:space="preserve">Потребует увеличения кассового плана </t>
  </si>
  <si>
    <t>Уменьшение кассового плана</t>
  </si>
  <si>
    <t>Приложение</t>
  </si>
  <si>
    <t>Контрольно-счетная палата ЯО</t>
  </si>
  <si>
    <t>Ярославская областная Дума</t>
  </si>
  <si>
    <t>Управление Судебного департамента ЯО</t>
  </si>
  <si>
    <t>Департамент строительства ЯО</t>
  </si>
  <si>
    <t>Департамент дорожного хозяйства и транспорта ЯО</t>
  </si>
  <si>
    <t>Государственная жилищная инспекция ЯО</t>
  </si>
  <si>
    <t>Департамент государственного заказа ЯО</t>
  </si>
  <si>
    <t xml:space="preserve">Информация по внесению изменений в Закон ЯО "Об областном бюджете на 2010 год 
и на плановый период 2011 и 2012 годов" </t>
  </si>
  <si>
    <t>Департамент топлива, энергетики и регулирования тарифов ЯО</t>
  </si>
  <si>
    <t>Избирательная комиссия ЯО</t>
  </si>
  <si>
    <t>Департамент по делам молодежи, физической культуре и спорту  ЯО</t>
  </si>
  <si>
    <t>Департамент промышленной политики и поддержки  предпринимательства ЯО</t>
  </si>
  <si>
    <t xml:space="preserve">власть </t>
  </si>
  <si>
    <t>Запруднова</t>
  </si>
  <si>
    <t>Соцсфера</t>
  </si>
  <si>
    <t>всего</t>
  </si>
  <si>
    <t>межбюджет</t>
  </si>
  <si>
    <t>Департамент по физкультуре и спорту</t>
  </si>
  <si>
    <t>Департамент по делам молодёжи, физической культуре и спорту</t>
  </si>
  <si>
    <t>АПК</t>
  </si>
  <si>
    <t>Департамент лесного хоз-ва</t>
  </si>
  <si>
    <t>Источники  финансирования дефицита бюджета</t>
  </si>
  <si>
    <t>дорожники</t>
  </si>
  <si>
    <t>Остатки федеральных средств</t>
  </si>
  <si>
    <t>Сочева</t>
  </si>
  <si>
    <t>местное</t>
  </si>
  <si>
    <t>Предложения департамента финансов</t>
  </si>
  <si>
    <t>к Пояснительной записке к проекту закона ЯО                                                                                           "О внесении изменений в Закон ЯО "Об областном бюджете на 2010 год                                                            и на плановый период 2011 и 2012 годов"</t>
  </si>
  <si>
    <t>согласны</t>
  </si>
  <si>
    <t>Считает нецелесообразным</t>
  </si>
  <si>
    <t>Изменения в программу в части исполнителей по проведению социологических исследований на данный момент не внесены</t>
  </si>
  <si>
    <t>Произвести перераспределение средств в пределах утвержденных на т.г. бюджетных ассигнований на приобретение оборудования. Предусмотрено 2,5 млн.руб., освоение - 0 %</t>
  </si>
  <si>
    <t xml:space="preserve">Произвести перераспределение средств за счет экономии ассигнований по денежному довольствию </t>
  </si>
  <si>
    <t>Произвести перераспределение средств в пределах утвержденных на т.г. бюджетных ассигнований (некомплект более 80 %)</t>
  </si>
  <si>
    <t>оставить в пределах утвержденных ассигнований</t>
  </si>
  <si>
    <t>Согласовано. Требуется  разработка региональной программы по капитальному ремонту МКД на 2010г.</t>
  </si>
  <si>
    <t>расходное обязательство отсутствует. В настоящее время находится в стадии разработки проект  постановления  по  подготовке к зиме объектов жилищно-коммунального комплекса и соцсферы.</t>
  </si>
  <si>
    <t>Расчеты  согласованы</t>
  </si>
  <si>
    <t>для оплаты контракта по поставке спецтехники 2009 года</t>
  </si>
  <si>
    <t>расчеты согласованы</t>
  </si>
  <si>
    <t xml:space="preserve">Изменения в программу в части исполнителей по проведению социологических исследований на данный момент не внесены </t>
  </si>
  <si>
    <t>Считает нецелесообразным, расходовать образовавшуюся экономию, из-за дефицита бюджета.</t>
  </si>
  <si>
    <t>Не целесообразно, предлагаем за счет перераспределения</t>
  </si>
  <si>
    <t>Департамент агропромышленного комплекса и потребительского рынка ЯО</t>
  </si>
  <si>
    <t>В соответствии с распределением средств  субсидии из федерального бюджета, согласованным Заместителем Губернатора А.В. Епанешниковым  передаются  средства  федерального бюджета городским округам, участвующим в софинасировании мероприятий по закупке спецтехники.</t>
  </si>
  <si>
    <t>Департамент государственного регулирования хозяйственной деятельности ЯО</t>
  </si>
  <si>
    <t>в том. числе снятие меньше на 5585 тыс. руб. за счет экономии по мосту Николо-Корма-Глебово</t>
  </si>
  <si>
    <t>Предложение ДФ</t>
  </si>
  <si>
    <t>Уменьшить ассигнования резервного фонда на сумму фактических расходов за 1 полугодие при одновременном увеличении на соответствующую сумму ассигнований по разделу "Образование"</t>
  </si>
  <si>
    <t>Предлагаем сделать по фактическим расходам 1-го полугодия</t>
  </si>
  <si>
    <t>Рост дефицита</t>
  </si>
  <si>
    <t>Рост дефицита без фед. Кредита</t>
  </si>
  <si>
    <t>ГУ ЯО"Госуларственный архив ЯО"</t>
  </si>
  <si>
    <t>Департамент охраны окружающей среды и природопользования</t>
  </si>
  <si>
    <t>Уменьшение (-) областные средства</t>
  </si>
  <si>
    <t>Межбюджетные трансферты на обеспечение мер соцподдержки педагогических работников, проживающих и работающих в сельской местности и рабочих поселках, по оплате ЖКУ</t>
  </si>
  <si>
    <t>Увеличение ассинований в связи с уточнением годовой потребности МР  по предоставлению мер соцподдержки по оплате ЖКУ с одновременным перераспределением между МР</t>
  </si>
  <si>
    <t>Субсидия на выполнение полномочий ОМС по теплоснабжению</t>
  </si>
  <si>
    <t>Для создания условий по теплоснабжению жилищного фонда и социальных объектов и предотвращению аварийных ситуаций в системах теплоснабжения предусмотреть субсидию в сумме 130000 тыс.руб. Отсутствует механизм выделения средств муниципальными образованиями.</t>
  </si>
  <si>
    <t>Аварийный запас</t>
  </si>
  <si>
    <t>Ассигнования уменьшены в связи с уточнением потребности в средствах областного бюджета</t>
  </si>
  <si>
    <t>Компенсация выпадающих доходв организациям, предоставляющим населению услуги газоснабжения по тарифам, не обеспечивающим возмещение издержек.</t>
  </si>
  <si>
    <t>Субвенция на предоставление гражданам субсидий на оплату ЖКУ</t>
  </si>
  <si>
    <t>Увеличение ассигнований в связи с уточнением потребности муниципальных районов в выделении социальных выплат гражданам.</t>
  </si>
  <si>
    <t>субвенция на предоставление субсидий на оплату ЖКУ безработным гражданам</t>
  </si>
  <si>
    <t>Уменьшение ассигнований в связи с уточнением потребности муниципальных районов в выделении социальных выплат безработным гражданам</t>
  </si>
  <si>
    <t>Субвенция на оплату ЖКУ отдельным категориям граждан по полномочиям ЯО</t>
  </si>
  <si>
    <t>Уменьшение ассигнований в связи с уточнением потребности муниципальных районов в выделении социальных выплат гражданам c одновременным перераспределением по МО</t>
  </si>
  <si>
    <t>Субвенция на оплату ЖКУ отдельным категориям граждан в соответствии с федеральным законодательством</t>
  </si>
  <si>
    <t>Перераспределение между МО с целью  предоставления социальных выплат в полном объеме.</t>
  </si>
  <si>
    <t>Субсидия на реализацию ОЦП "Государственная поддержка молодых семей ЯО в приобретении (строительстве) жилья"</t>
  </si>
  <si>
    <t xml:space="preserve">Исключить распределение между муниципальными районами (городскими округами) в приложении 23 Закона ЯО об областном бюджете на 2010 год в связи  с тем, что распределение по районам отражено в постановлении Правительства области от 22.09.2010 года № 714-п. </t>
  </si>
  <si>
    <t>Субсидия на реализацию подпрограммы "Обеспечение жильем молодых семей" федеральной целевой программы "Жилище"</t>
  </si>
  <si>
    <t>В соответствии с приказом Министерства регионального развития РФ от 07.06.2010 г. № 274  области перечислены федеральные средства на обеспечение жильем молодых семей в сумме 56573 тыс.руб.</t>
  </si>
  <si>
    <t>Мероприятия по энергосбережению</t>
  </si>
  <si>
    <t>Уменьшены ассигнования в связи с уточнением потребности</t>
  </si>
  <si>
    <t>Субсидия на реализацию ВЦП "Государственная поддержка граждан, проживающих на территории ЯО, в сфере ипотечного кредитования</t>
  </si>
  <si>
    <t xml:space="preserve">В связи с уточненной потребностью МО субсидия уменьшена на 3864 тыс.руб. </t>
  </si>
  <si>
    <t xml:space="preserve">Областная целевая программа по улучшению жилищных условий многодетных семей </t>
  </si>
  <si>
    <t>Ассигнования уменьшены в связи с уточнением списка получателей субсидий  на 2010 год .</t>
  </si>
  <si>
    <t>Расходы на обеспечение  равной доступности услуг общественного транспорта  для отдельных категорий граждан,  оказание мер социальной поддержки которым относится к ведению  РФ и субъекта РФ</t>
  </si>
  <si>
    <t xml:space="preserve">Субсидия  на финансовое обеспечение  выполнения государственного задания  ГАУ ЯО "Яроблтранском" </t>
  </si>
  <si>
    <t xml:space="preserve"> на финансовое обеспечение выполнения государственного задания  (ремонт крыши)  ГАУ ЯО "Яроблтранском в сумме 4700 тыс.руб.</t>
  </si>
  <si>
    <t>Субсидия организациям автомобильного транспорта на возмещение убытков от государственного  регулирования тарифов</t>
  </si>
  <si>
    <t>Компенсация потерь доходов организациям железнодорожного транспорта  от льготного проезда обучающихся в пригородном сообщении</t>
  </si>
  <si>
    <t xml:space="preserve"> на компенсацию потерь в доходах организациям железнодорожного транспорта от льготного проезда обучающихся в пригородном сообщении  в рамках софинансирования с федеральным бюджетом в связи с уточнением  фактической потребности. </t>
  </si>
  <si>
    <t>Расходы на  празднование  90-летия  со дня организации автомобильного транспорта</t>
  </si>
  <si>
    <t xml:space="preserve">на расходы, предусмотренные  Постановлением Правительства ЯО от19.10.2010 №791-п "О праздновании 90-летия со дня организации автомобильного транспорта  Ярославской области", 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</si>
  <si>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</si>
  <si>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 xml:space="preserve">Уточнение  кода бюджетной классификации </t>
  </si>
  <si>
    <t>Субсидия на льготный проезд обучающихся</t>
  </si>
  <si>
    <t xml:space="preserve"> Уменьшение ассигнований в связи с уточнением фактической  потребности</t>
  </si>
  <si>
    <t>Таблица</t>
  </si>
  <si>
    <t>отклонение</t>
  </si>
  <si>
    <t>приобретение акций и иных форм участия в капитале</t>
  </si>
  <si>
    <t>перераспределение ассигнований с департамента экономического развития на увеличение уставного капитала ОАО "Ярославский индустриальнй парк" в сумме 8645 тыс.руб., с департамента ЖКХ на увеличение уставного капитала ГУП Яркоммунсервис в сумме 1500 тыс.руб. и ОАО "Ярославская генерирующая компания" в сумме 3400 тыс.руб.</t>
  </si>
  <si>
    <t>ВЦП Сохранность региональных автомобильных дорог Ярославской области (бюджетные инвестиции)</t>
  </si>
  <si>
    <t>Перераспределение ассигнований на ОЦП "Повышение безопасности дорожного движения" для завершения работ по устройству светофорного объекта</t>
  </si>
  <si>
    <t>ОЦП "Повышение безопасности дорожного движения в Ярославской области"</t>
  </si>
  <si>
    <t>Перераспределение ассигнований с ВЦП "Сохранность региональных автомобильных дорог в Ярославской области" для завершения работ по устройству светофорного объекта</t>
  </si>
  <si>
    <t>Содержание и обеспечение деятельности учреждения, обеспечивающего функционирование системы весового контроля автотранспортных средств</t>
  </si>
  <si>
    <t>Субсидия на финансирование дорожного хозяйства</t>
  </si>
  <si>
    <t>Субсидии на государственную поддержку малого и среднего предпринимательства включая крестьянские (фермерские) хозяйства</t>
  </si>
  <si>
    <t>Средства федерального бюджета по решению конкурсной комиссии Минэкономразвития РФ на государственную поддержку малого и среднего предпринимательства</t>
  </si>
  <si>
    <t>ОЦП развития субъектов малого и среднего предпринимательства Ярославской области</t>
  </si>
  <si>
    <t>перераспределение средств областной целевой программы развития субъектов малого и среднего предпринимательства. Софинансирование с федеральным бюджетом программы развития моногородов (Ростовский муниципальный район)</t>
  </si>
  <si>
    <t>Субсидия на реализацию муниципальных программ развития субъектов малого и среднего предпринимательства, включенных в перечень монопрофильных муниципальных образований с высокой степенью проявления кризисной ситуации в социально-экономической сфере и (или) находящихся в зоне повышенной степени риска</t>
  </si>
  <si>
    <t>Развитие инвестиционной деятельности на территории Ярославской области</t>
  </si>
  <si>
    <t xml:space="preserve">уменьшение ассигнований  в связи с необходимостью выкупа земельного участка для создания промышленного парка на территории Гаврилов-Ямского муниципального района </t>
  </si>
  <si>
    <t xml:space="preserve">перераспределение ассигнований на департамент по управлению государственным имуществом на увеличение уставного капитала ОАО "Ярославский индустриальный парк" </t>
  </si>
  <si>
    <t>ОЦП Развития туризма и отдыха в Ярославской облати</t>
  </si>
  <si>
    <t>уменьшение ассигнований за счет экономии при размещении государственного заказа</t>
  </si>
  <si>
    <t>ОЦП развития сети автомобильных дорог Ярославской области</t>
  </si>
  <si>
    <t>Обеспечение автомобильными дорогами новых микрорайонов</t>
  </si>
  <si>
    <t>Возврат неиспользованного остатка федеральных средств, согласно уведомления Минэкономразвития РФ</t>
  </si>
  <si>
    <t>Предусмотреть иные межбюджетные трансферты  на поощрение  достижения наилучших значений показателей деятельности ОМСУ (гранты) в сумме 15000 тыс.руб.(постановление Губернатора ЯО от 23.09.2010 № 535)</t>
  </si>
  <si>
    <t>Перераспределение ассигнований между муниципальными районами в связи с уточнением списков-участников программы и субсидий на разницу между расчетной субсидией по социальной норме и фактически произведенными затратами в части областных и федеральных средств</t>
  </si>
  <si>
    <t>Перераспределение из АИП по объекту газификация Борисоглебской СББЖ: заключены контракты на технадзор и пожарную экспертизу</t>
  </si>
  <si>
    <t>Субсидии сельхозтоваропроизводителям области на развитие сельхозпроизводства</t>
  </si>
  <si>
    <t>Экономия средств по проведенным конкурсным процедурам</t>
  </si>
  <si>
    <t>Перераспределение ассигнований между разделами, подразделами:
-330 тыс.руб. -  Постановление Губернатора области от 07.10.2010 № 574 предоставление гранта ЛПХ;
- 770 тыс.руб. Распоряжение Губернатора области от 29.10.2010 № 212-р о подведении итогов соревнования в АПК области.
Перераспределение 4000 тыс.руб. - покупка оборудования для института качества молочных продуктов по визе Губернатора</t>
  </si>
  <si>
    <t>Строительство и реконструкция объектов льнопереработки</t>
  </si>
  <si>
    <t>Перераспределение ассигнований в АИП реконструкция Даниловского льнокомбината в связи с необходимостью продолжения работ по установке котла и подготовки помещения для установки оборудования</t>
  </si>
  <si>
    <t>Федеральным агентством лесного хозяйства перечислена дополнительная сумма субвенции на реализацию полномочий в области лесных отношений</t>
  </si>
  <si>
    <t xml:space="preserve">В связи со сложившейся чрезвычайной пожароопасной ситуацией в лесах субсидия ГАУ "Лесная охрана" в полном объеме использована в июле на приобретение запчастей к пожарным машинам и ГСМ.  </t>
  </si>
  <si>
    <t>Экономия: 
- 604 тыс.руб. - за работы по технической инвентаризации земель; 
- 430 тыс.руб. - уплата налогов</t>
  </si>
  <si>
    <t>Перераспределение федеральной субвенции с департамента лесного хозяйства на лесничества</t>
  </si>
  <si>
    <t>Природоохранные мероприятия</t>
  </si>
  <si>
    <t>Сокращение в связи с решением комиссии о нецелесообразности размещения заказа на выполнение работ по вывозу и ликвидации непригодных к применению ядохимикатов, собранных в муниципальных районах.</t>
  </si>
  <si>
    <t>Перераспределение кредитов на управленческие расходы для выполнения работ по ремонту служебных помещений департамента</t>
  </si>
  <si>
    <t>Перераспределение ассигнований между муниципальными районами и объектами в связи с экономией средств федерального бюджета для участия в софинансировании</t>
  </si>
  <si>
    <t>Перераспределение из АИП на прочие расходы по объекту газификация Борисоглебской СББЖ в связи с заключением контрактов на технадзор и пожарную экспертизу</t>
  </si>
  <si>
    <t>Перераспределение ассигнований по объекту реконструкция Даниловского льнокомбината в связи с необходимостью продолжения работ по установке котла и подготовки помещения для установки оборудования</t>
  </si>
  <si>
    <t>Увеличение доходов и расходов от предпринимательской деятельности по ГУ "Управление по охране животного мира"</t>
  </si>
  <si>
    <t>Возврат централизованного кредита, выданного сельскохозяйственным товаропроизводителям области в 1992-1994 г.г.</t>
  </si>
  <si>
    <t>субсидия из федерального бюджета на реализацию дополнительных мероприятий по снижению напряженности на рынке труда моногородов</t>
  </si>
  <si>
    <t>перераспределение ассигнований на департамент занятости в части региональной адресной программы дополнительных мероприятий по снижению напряженности на рынке труда</t>
  </si>
  <si>
    <t>уменьшение ассигнований в соответствии с действующим законодательством в результате применения регрессивной шкалы при начислении страховых взносов на ФОТ</t>
  </si>
  <si>
    <t>перераспределение ассигнований на содержание департамента в связи с уточнением расходов за счет общих ассигнований департамента</t>
  </si>
  <si>
    <t>перераспределение  ассигнований с Правительства области в рамках  ОЦП"Повышение эффективности и результативности деятельности органов исполнительной власти" в связи с уточнением объемов выполняемых работ</t>
  </si>
  <si>
    <t>перераспределение ассигнований с Правительства области на восстановлеие волоконно-оптической линии в г.Переславле, ремонтные рабрты АТС в г.Рыбинске и организации резервного копирования портала органов государственной власти Ярославской области.</t>
  </si>
  <si>
    <t>перераспределение ассигнований с департамента финансов в связи с уточнением расходов по переезду комитета гостехнадзора на пр. Октября</t>
  </si>
  <si>
    <t>перераспределение ассигнований с Правительства области на проведение Международного дня пожилых людей</t>
  </si>
  <si>
    <t>перераспределение ассигнований с Правительства области в связи с изменением полномочий</t>
  </si>
  <si>
    <t>перераспределение ассигнований на департамент АПК в связи с уточнением расходов по переезду комитета гостехнадзора на пр. Октября</t>
  </si>
  <si>
    <t>перераспределение ассигнований на департамент имущества и департамент экономического развития в связи с изменением полномочий</t>
  </si>
  <si>
    <t>перераспределение ассигнований на департамент по охране и использованию живитного мира  в связи с переездом департамента на новые площади по ул. Советская, д.69. на арендную плату занимаемых площадей и подключение к телефонной и интернет связи</t>
  </si>
  <si>
    <t>пепераспределение ассигнований между разделами бюджетной классификации в связи с переездом структурных подразделений департамента и необходимостью модернизации электрических сетей для предотвращения систематических сбоев работы серверов и компьютерной техники.</t>
  </si>
  <si>
    <t>перераспределение ассигнований на избирательную комиссию области на устранение нарушений , выявленных в ходе инвентаризации помещений, предназначенных для размещения системных администраторов d в мкниципальных районах ГАС "Выборы"</t>
  </si>
  <si>
    <t>перераспределение ассигнований на  департамент государственного заказа  в связи с уточнением расходов охраны помещения ГУ "Содействия"</t>
  </si>
  <si>
    <t>перераспределение ассигнований на Транспортную службу Правительства области в связи с уточнением фонда  оплаты труда</t>
  </si>
  <si>
    <t xml:space="preserve">снятие ассигнований в связи с уточнением расходов </t>
  </si>
  <si>
    <t>перераспределение ассигнований на Транспортную службу Правительства области для  приобретения програмного обеспечения АС "Смета"</t>
  </si>
  <si>
    <t>перераспределение ассигнований на Правительство области в рамках ОЦП "Реформирование региональных финансов Ярославской области" в связи с организацией проведения семинара с участием представителей Минфина РФ по вопросам реализации ФЗ №83-ФЗ</t>
  </si>
  <si>
    <t>снятие ассигнований в связи с уточнением расходов по смете департамента</t>
  </si>
  <si>
    <t>перераспределение ассигнований между муниципальными районами в рамках субвенции на обеспечение деятельности органов местного самоуправления в сфере социальной защиты населения в связи с приведением соответствия оплаты труда с нормативными документами</t>
  </si>
  <si>
    <t>перерраспределение ассигнований на перерасчет доплат согласно закона ЯО ОТ 03.06.2005 №30-з"О государственной гражданской службе ЯО" за счет уменьшения  ассигнований в целом по департаменту</t>
  </si>
  <si>
    <t>перераспределение ассигнований на субвенцию на обеспечение деятельности органов местного самоуправления в сфере социальной защиты населения за счет  ВЦП департамента разд.1003</t>
  </si>
  <si>
    <t>уменьшение ассигнований по субвенции на обеспечение деятельности органов местного самоуправления в сфере социальной защиты населения в связи с приведением нормативных расходов в соответствие с фактической потребностью</t>
  </si>
  <si>
    <t xml:space="preserve">снятие ассигнований в связ с уочнением расходов по смете </t>
  </si>
  <si>
    <t>перераспределение ассигнований с департамента финансов в связи с изменением полномочий</t>
  </si>
  <si>
    <t>на дополнительное формирование жилищного фонда путем приобретения жилых помещений</t>
  </si>
  <si>
    <t xml:space="preserve"> выкуп земельного участка для создания промышленного парка на территории МО Гаврилов -ЯМ</t>
  </si>
  <si>
    <t>перераспределение ассигнований между целевыми статьями внутри департамента в связи с уточнением расходов</t>
  </si>
  <si>
    <t>перераспределеие ассигнований в целях приобретения благоустроенной квартиры в Пошехонском МР в собственность ЯО (резолюция Губернатора ЯО)</t>
  </si>
  <si>
    <t>перераспределение ассигнований для оборудования  кабинетов по приему экзаменов кадастровых инженеров</t>
  </si>
  <si>
    <t>перераспределение ассигнований в связи с уточнением расходов</t>
  </si>
  <si>
    <t>снятие ассигнований в связи с уточнением сметы расходов департемента</t>
  </si>
  <si>
    <t>перераспределение ассигнований c департамента финансов для устранения нарушений , выявленных в ходе инвентаризации, помещений, предназначенных для размещения системных администраторов в муниципальных районах ГАС "Выборы"</t>
  </si>
  <si>
    <t>исполнение постановления Правительства области № 429-п от 52.06.2010г. "Об областной целевой программе Противодействие коррупции в Ярославской области на 2010-2011гг"</t>
  </si>
  <si>
    <t>перераспределение ассигнований предусмотренных на проведение Мирового политического форума в связи с приказом Минфина РФ "Об утверждении указаний о порядке применения бюджетной классификации РФ"</t>
  </si>
  <si>
    <t>перераспределение ассигнований на департамент финансов в связи с изменением полномочий</t>
  </si>
  <si>
    <t>перераспределение ассигнований на департамент информационно-аналитического обеспечения для проведения ремонтных работ кабинетов департамента</t>
  </si>
  <si>
    <t>перераспределение ассигнований на департамент информатизации и связи на восстановлеие волоконно-оптической линии в г.Переславле, ремонтные рабрты АТС в г.Рыбинске и организации резервного копирования портала органов государственной власти Ярославской области.</t>
  </si>
  <si>
    <t>перераспределение  ассигнований на департамент информатизации и связи в рамках  ОЦП"Повышение эффективности и результативности деятельности органов исполнительной власти" в связи с уточнением объемов выполняемых работ</t>
  </si>
  <si>
    <t>уменьшение  ассигнований  в рамках  ОЦП"Повышение эффективности и результативности деятельности органов исполнительной власти" в связи с уточнением объемов выполняемых работ</t>
  </si>
  <si>
    <t>перераспределение ассигнований на департамент агропромышленного комплекса на проведение Международного дня пожилых людей</t>
  </si>
  <si>
    <t>перераспределение ассигнований между муниципальными районами в связи с уточнением расходов в рамках субвенции на обеспечение профилактики безнадзорности, правонарушений несовершеннолетних и защиты их прав "</t>
  </si>
  <si>
    <t>перераспределение ассигнований между разделами бюджетной классификации в связи с уточнением расходов</t>
  </si>
  <si>
    <t>перераспределение ассигнований с департамента финансов на выполнение государственного задания ГАУ"ЦСАР" в рамках ОЦП "Реформирование региональных финансов Ярославской области" в связи с организацией проведения семинара с участием представителей Минфина РФ по вопросам реализации ФЗ №83-ФЗ</t>
  </si>
  <si>
    <t>уменьшение ассигнований в соответствии с экономией средств, полученной при размещении госзаказа путем проведения торгов от 11.10.2010г. 03.11.2010г</t>
  </si>
  <si>
    <t>снятие ассигнований в связи с уточнением сметы расходов Правительства обл.</t>
  </si>
  <si>
    <t>перераспеделение ассигнований поступивших на содержание депутатов ГД Рф и их помощников и членов СФ и их помощников</t>
  </si>
  <si>
    <t xml:space="preserve">перераспределение субсидии из федерального бюджета на реализацию дополнительных мероприятий по снижению напряженности на рынке труда </t>
  </si>
  <si>
    <t>уменьшение ассигнований в соответствии с действующим законодательством в результате применения регрессивной шкалы при начислении страховых взносов на ФОТ и в связи с уточнением расходов по смете департамента</t>
  </si>
  <si>
    <t>перераспределение ассигнований с департамента финансов  на ГУ "Содействие" в связи с уточнением расходов по охране помещения</t>
  </si>
  <si>
    <t>перераспределение ассигнований с сетевых департаментов в части региональной адресной программы дополнительных мероприятий по снижению напряженности на рынке труда</t>
  </si>
  <si>
    <t>перераспределение ассигнований между разделами  на проведение Международного дня пожилых людей</t>
  </si>
  <si>
    <t>перераспределение ассигнований между разделами в части осуществления полномочий РФ в области содействия занятости населения в связи с уточнением расходов</t>
  </si>
  <si>
    <t xml:space="preserve">средства федерального бюджета на осуществление отдельных полномочий а области лесных отношений </t>
  </si>
  <si>
    <t>перераспределение ассигнований между целевыми статьями в связи с экономией средств при проведении аукционов на выполнение мероприятий по охране лесов</t>
  </si>
  <si>
    <t>перераспределение ассигнований между целевыми статьями за счет уменьшения ассигнований по природоохранным мероприятиям в связи с уточненнием расходов содержания департамента</t>
  </si>
  <si>
    <t>перераспределение ассигнований с департамента финансов в связи с переездом департамента на новые площади по ул. Советская, д.69. на арендную плату занимаемых площадей и подключение к телефонной и интернет связи</t>
  </si>
  <si>
    <t>уменьшение ассигнований в соответствии с действующим законодательством в результате применения регрессивной шкалы при начислении страховых взносов на ФОТи в связи с изменениями графика служебных командировок</t>
  </si>
  <si>
    <t>перераспределение ассигнований на департамент по управлению государственным имуществом на увеличение уставного капитала ОАО " Ярославский индустриальный парк"</t>
  </si>
  <si>
    <t>перераспределение ассигнований с Правительства области для проведения ремонтных работ помещения департамента</t>
  </si>
  <si>
    <t>перераспределение ассигнований с департамента финансов для  приобретения програмного обеспечения АС "Смета"</t>
  </si>
  <si>
    <t>перераспределение ассигнований с департамента финансов в связи с уточнением фонда  оплаты труда</t>
  </si>
  <si>
    <t>Межбюджетные трансферты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выплат</t>
  </si>
  <si>
    <t>Перераспределение федеральных средств между муниципальными районами и с СУВДТ МВД России (46 тыс.руб.)</t>
  </si>
  <si>
    <t>Уменьшение ассигнований с учетом ожидаемого исполнения расходов за 2010 год</t>
  </si>
  <si>
    <t>Перераспределение федеральных средств  с СУВДТ МВД России</t>
  </si>
  <si>
    <t>Перераспределение средств между целевыми статьями расходов в пределах утвержденных бюджетных ассигнований</t>
  </si>
  <si>
    <t>Перереапределение федеральных средств на УВД ЯО (70 тыс.руб.), УГИБДД УВД ЯО (144 тыс.руб.) и г.Ярославль (46 тыс.руб.)</t>
  </si>
  <si>
    <t>Уменьшение ассигнований с учетом ожидаемого исполнения за 2010 год и в связи с экономией средств в результате конкурсных мероприятий по приобретению специальной продукции ГИБДД</t>
  </si>
  <si>
    <t xml:space="preserve">госдолг </t>
  </si>
  <si>
    <t>расходы на обслуживание государственного долга</t>
  </si>
  <si>
    <t>Уменьшение расходов в связи с привлечением за 10 мес. т.г. заемных средств в меньшем объеме, чем планировалось и экономией от снижения процентных ставок.</t>
  </si>
  <si>
    <t>Субсидия ГАУ "Областная служба заказчика"</t>
  </si>
  <si>
    <t xml:space="preserve">Корректировка вида расходов. </t>
  </si>
  <si>
    <t xml:space="preserve">Увеличение ассигнований на субсидию ГАУ "Областная служба заказчика" для обеспечения утвержденного госзадания за счет уменьшения расходов АИП ЯО по ОЦП «Улучшение условий проживания отдельных категорий граждан». </t>
  </si>
  <si>
    <t>ОЦП «Обеспечение территорий муниципальных районов Ярославской области документами территориального планирования»</t>
  </si>
  <si>
    <t xml:space="preserve">В связи с экономией по мероприятиям программы в 2010 году и переносом отдельных мероприятий на 2011 год. (план утвержденный - 4164 тыс.руб., после уточнения ОЦП - 1743 тыс.руб.) </t>
  </si>
  <si>
    <t>Обеспечение жильем отдельных категорий граждан, установленных Федеральным законом от 12 января1995 года N 5-ФЗ "О ветеранах", в соответствии с Указом Президента Российской Федерации от 7 мая 2008 года N 714 "Об обеспечении жильем ветеранов Великой Отечественной войны 1941 -1945 годов"</t>
  </si>
  <si>
    <t xml:space="preserve">поступление из федерального бюджета </t>
  </si>
  <si>
    <t>Обеспечение жильем отдельных категорий граждан, установленных Федеральными законами от 12 января 1995 года N 5-ФЗ "О ветеранах" и от 24 ноября 1995 года № 181-ФЗ "О социальной защите инвалидов в РФ"</t>
  </si>
  <si>
    <t xml:space="preserve">Возврат с МО остатков прошлых лет </t>
  </si>
  <si>
    <t xml:space="preserve">ОЦП "Модернизация объектов коммунальной инфраструктуры Ярославской области" в части мероприятий по газификации и теплоснабжению         </t>
  </si>
  <si>
    <t>Уменьшение ассигнований в сумме 14142 тыс.руб. в связи с экономией по результатам проведенных конкурсов в МР. Из них 4900 тыс.руб. перераспределяется   на  департамент по управлению гос. имуществом (1500 тыс.руб.на увеличение уставного капитала ГУП ЖКХ ЯО "Яркоммунсервис" для реконструкции инженерных сетей профлицея № 46 пос. Борисоглебский, 3400 тыс.руб. на  на объект малой когенерации "Реконструкция котельной центральной районной больницы,г.Мышкин на увеличение уставного капитала ОАО "Ярославская генерирующая компания"), на  восстановление дефицита - 4500 тыс.руб.,4742 тыс.руб. перераспределяется на вновь вводимую субсидию на теплоснабжение.</t>
  </si>
  <si>
    <t xml:space="preserve">Уменьшение расходов на сумму 13099тыс.руб., в том числе 9447 тыс.руб. - передвижка ассигнований между МР в пределах утвержденного плана, 3652 тыс.руб. - перераспределение на департамент строительства ЯО для строительства офиса врача общей практики в пос. Заволжье Ярославского МР. </t>
  </si>
  <si>
    <t>ОЦП "Чистая вода Ярославской области"</t>
  </si>
  <si>
    <t>Сокращение лимита на 28570 тыс.руб. в основном произведено  за счет экономиии по контрактам в результате проведения конкурсных процедур, а также исключения из программы мероприятий по строительству и реконструкции систем и объектов водоснабжения и водоотведения по которым не исполнены в установленные сроки обязательства муниципальных образований области по изготовлению проектно-сметной документации.</t>
  </si>
  <si>
    <t>Передвижка ассигнований между МР в пределах утвержденного плана</t>
  </si>
  <si>
    <t>Субсидия на реализацию мероприятий областной целевой программы "Комплексный инвестиционный план модернизации городского поселения Гаврилов-Ям" на реконструкцию коммунальной инфраструктуры</t>
  </si>
  <si>
    <t>Увеличение за счет планируемого поступления дотации из федерального бюджета в сумме 378 200 тыс.руб., перераспределение  областных средств в сумме 19 700 тыс.руб. за счет уменьшения асигнований по ОЦП "Чистая вода" для обеспечения софинансирования мероприятий ОЦП "Комплексный инвестиционный план модернизации городского поселения Гаврилов-Ям" .</t>
  </si>
  <si>
    <t>Строительство конно-спортивного комплекса, г. Ярославль</t>
  </si>
  <si>
    <t>В рамках реализации ФЦП "Развитие физической культуры и спорта в Российской Федерации на 2006-2015 годы" предусмотрены средства федерального бюджета Приказом Минспортуризма РФ от 28.06.10 № 656.</t>
  </si>
  <si>
    <t>Департамент по делам молодежи, физкультуре и спорту ЯО</t>
  </si>
  <si>
    <t>В связи со сложившейся экономией перераспределение ассигнований на переселение граждан из ветхого и аварийного жилья.</t>
  </si>
  <si>
    <t>ОЦП "Улучшение условий проживания отдельных категорий граждан"</t>
  </si>
  <si>
    <t>В связи со сложившейся экономией средства перераспределяются на:  859 тыс.руб. - на обеспечение мероприятий по  переселению граждан из аварийного   жилищного фонда за счет средств   областного бюджета; 101 тыс.руб. - на модернизацию и оснащение ГУЗ ЯО "Областная клиническая онкологическая больница", г.Ярославль; 235 тыс.руб. - на мероприятия по переселению граждан из ветхого и аварийного жилья в рамках ОЦП "Модернизация объектов коммунальной инфраструктуры ЯО"</t>
  </si>
  <si>
    <t xml:space="preserve">В связи с утвержденным госзаданием расходы перераспределяются на субсидию ГАУ "Областная служба заказчика". </t>
  </si>
  <si>
    <t xml:space="preserve">Строительство концертно-зрелищного центра , г.Ярославль </t>
  </si>
  <si>
    <t xml:space="preserve">Перераспределены средства с Департамента культуры ЯО на выполнение художественно-декоративных работ  и установку распределительной трансформаторной подстанции. </t>
  </si>
  <si>
    <t xml:space="preserve">Перераспределение ассигнований в связи с включением данного объекта в ОЦП "Развитие материально-технической базы учреждений культуры Ярославской области" (корректировка целевой статьи). </t>
  </si>
  <si>
    <t>ОЦП  «Развитие материально-технической базы учреждений здравоохранения Ярославской области»</t>
  </si>
  <si>
    <t xml:space="preserve">Увеличение расходов на строительство надстройки мансардного этажа над зданием инфекционного корпуса МУЗ Угличское ЦРБ за счет дополнительных налоговых поступлений в областной бюджет от ООО "Новые финансовые техгнологии" и положительной визы Губернатора. </t>
  </si>
  <si>
    <t>Перераспределение ассигнований с расходов депарамента ЖКХ ЯО на завершение строительства и ввода в эксплуатацию офиса общей врачебной практики в п. Заволжье Ярославского МР по обращению Главы Ярославского МР.</t>
  </si>
  <si>
    <t xml:space="preserve">Модернизация и оснащение ГУЗ ЯО "Областная клиническая онкологическая больница", г.Ярославль </t>
  </si>
  <si>
    <t>Перераспределение ассигнований с ОЦП «Улучшение условий проживания отдельных категорий граждан».</t>
  </si>
  <si>
    <t>ОЦП «Модернизация объектов коммунальной инфраструктуры Ярославской области»  в части  мероприятий по переселению граждан из жилищного фонда, признанного непригодным для проживания, и (или) жилищного фонда с высоким уровнем износа (более 70%)</t>
  </si>
  <si>
    <t xml:space="preserve">Перераспределение средств с ОЦП «Обеспечение территорий муниципальных районов Ярославской области документами территориального планирования» </t>
  </si>
  <si>
    <t xml:space="preserve">Перераспределение средств с раздела 0501 «Жилищное строительство» -22 тыс.руб.; с ОЦП «Улучшение условий проживания отдельных категорий граждан» -235 тыс.руб.; </t>
  </si>
  <si>
    <t>Обеспечение мероприятий по  переселению граждан из аварийного   жилищного фонда за счет средств   поступивших в областной бюджет от  государственной корпорации "Фонд   содействия реформированию ЖКХ"</t>
  </si>
  <si>
    <t>Уточнение по факту поступления средств от Фонда ГК ЖКХ.</t>
  </si>
  <si>
    <t>Обеспечение мероприятий по  переселению граждан из аварийного   жилищного фонда за счет средств   областного бюджета</t>
  </si>
  <si>
    <t xml:space="preserve">Увеличение расходов  для софинансирования мероприятий по переселению граждан с Фондом ГК ЖКХ за счет уменьшения ВЦП "Государственная поддержка граждан, проживающих на территории ЯО, в сфере ипотечного жилищного кредитования" </t>
  </si>
  <si>
    <t>Перераспределение с ОЦП «Улучшение условий проживания отдельных категорий граждан»</t>
  </si>
  <si>
    <r>
      <rPr>
        <u/>
        <sz val="10"/>
        <rFont val="Arial"/>
        <family val="2"/>
        <charset val="204"/>
      </rPr>
      <t>Жилищное строительство</t>
    </r>
    <r>
      <rPr>
        <sz val="10"/>
        <rFont val="Arial"/>
        <family val="2"/>
        <charset val="204"/>
      </rPr>
      <t xml:space="preserve"> (Приобретение жилых помещений в доме № 29 по ул.Судостроительной пос. Судоверфь, Рыбинский МР)</t>
    </r>
  </si>
  <si>
    <t>Доходы</t>
  </si>
  <si>
    <t xml:space="preserve">Безвозмездные поступления в бюджеты субъектов Российской Федерации от государственной корпорации Фонд содействия реформированию жилищно-коммунального хозяйства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строительства. </t>
  </si>
  <si>
    <t>Уменьшение ассигнований по факту поступления средств из Фонда ГК ЖКХ</t>
  </si>
  <si>
    <t>Уменьшение ассигнований за счет экономии средств</t>
  </si>
  <si>
    <t>р.1002 содержание подведомственных учреждений</t>
  </si>
  <si>
    <t>Удешевление стоимости работ по капитальному ремонту после проведения экспертиз и аукционов, уменьшение налога на имущество при списании основных средств, сокращение расходов на питание при незаполнении плановой коечной сети, часть расходов будет производиться за счет внебюджетных источников</t>
  </si>
  <si>
    <t>р.1003 оказание других видов социальной помощи</t>
  </si>
  <si>
    <t>изменение количества получателей</t>
  </si>
  <si>
    <t>р.1003 Реализация ВЦП "Развитие системы мер социальной поддержки населения Ярославской области"</t>
  </si>
  <si>
    <t xml:space="preserve"> При проведении котировок сокращение расходов на проводимые мероприятия </t>
  </si>
  <si>
    <t>р.1003 ОЦП "Энергоресурсосбережение и повышение энергоэффективности в Ярославской области</t>
  </si>
  <si>
    <t>Удешевление стоимости работ после проведения аукционов и экспертиз</t>
  </si>
  <si>
    <t>р.1103 Субвенция на денежные выплаты</t>
  </si>
  <si>
    <t xml:space="preserve">Увеличение ассигнований в связи с увеличением количества получателей </t>
  </si>
  <si>
    <t>р.1103 Субвенция на содержание специализированных учреждений в сфере социальной защиты населения</t>
  </si>
  <si>
    <t>Уменьшение в связи с приведением нормативных расходов в соответствие с фактической потребностью ( -743 т.р.)</t>
  </si>
  <si>
    <t xml:space="preserve">р.1103 Субвенция на содержание учреждений </t>
  </si>
  <si>
    <t>Удешевление стоимости работ просле проведения экспертих и аукционов, уменьшение налога на имущество при списании основных средств. Часть расходов будет произведена за счет внебюджетных источников</t>
  </si>
  <si>
    <t>р.1003 установка телефонов реабилитированным</t>
  </si>
  <si>
    <t>не обратилось запланированное количество реабилитированных ( перераспределены на субвенцию на оказание социальной помощи отдельным категориям граждан на адресную материальную помощь)</t>
  </si>
  <si>
    <t>р.1103 Субвенция на оказание социальной помощи отдельным категориям граждан</t>
  </si>
  <si>
    <t>Перераспределение ассигнований с установки телефонов реабилитированным (321 т.р.) на оказание адресной матерниальной помощи</t>
  </si>
  <si>
    <t>Перераспределение ассигнований на субвенции на содержание специализированных учреждений в сфере социальной защиты ( -325 т.р.), субвенцию на обеспечение деятельности органов местного самоуправления в сфере социальной защиты -(675 т.р.) для приобретения компьютерной техники и  субвенцию на оказание социальной помощи отдельным категориям граждан на адресную материальную помощь(33т. р.).</t>
  </si>
  <si>
    <t>перерераспределение ассигнований с мероприятий по ВЦП "Развитие системы мер социальной поддержки населения Ярославской области" на приобретение компьютерной техники ( 325 т.р.)</t>
  </si>
  <si>
    <t>перерераспределение ассигнований с мероприятий по ВЦП "Развитие системы мер социальной поддержки населения Ярославской области" на оказание адресной материальной помощи</t>
  </si>
  <si>
    <t>Перераспределение ассигнований  с субвенции на денежные выплаты (пособие  к началу учебного года) на оказание адресной материальной помощи в связи с увеличением количества обратившихся</t>
  </si>
  <si>
    <t>р.1103 Субвенцичя на денежные выплаты</t>
  </si>
  <si>
    <t>Перераспределение остатков ассигнований с выплаты к началу учебного года на субвенцию на оказание социальной помощи отделным категориям граждан в части оказания адресной материальной помощи _</t>
  </si>
  <si>
    <t>р. 1103 Субвенция на обеспечение мер социальной поддержки отдельным категориям граждан</t>
  </si>
  <si>
    <t>Перераспределение между муниципальными образованиями</t>
  </si>
  <si>
    <t>р.1103 Субвенция на выплату единовременного пособия беременной жене и ежемесячного пособия на ребенка военнослужащего, проходящего военную службу по призыву</t>
  </si>
  <si>
    <t xml:space="preserve"> Проект  закона о федеральном бюджете  на 2010 год</t>
  </si>
  <si>
    <t>Субвенция на обеспечение мер социальной поддержки лиц, награжденных знаком "Почетный донор ССР2 и "Почетный донор России"</t>
  </si>
  <si>
    <t>Перераспределение ассигнований между муниципальными образованиями</t>
  </si>
  <si>
    <t>р.1004 Перевозка несовершеннолетних самовольно ушедших из семей и специализированных детских учреждений</t>
  </si>
  <si>
    <t>Проект закона "О федеральном бюджете на 2010 год"</t>
  </si>
  <si>
    <t xml:space="preserve"> р. 1103 Субвенция на единовременное пособие и ежемесячную компенсацию гражданам при возникновении поствацинальных осложнений</t>
  </si>
  <si>
    <t>Проект закона "О федеральном бюджете на 2010 год", письмо Минздравсоцразвития РФ от 10.08.2010г. № 27-3-09/2092</t>
  </si>
  <si>
    <t xml:space="preserve">собес </t>
  </si>
  <si>
    <t xml:space="preserve">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государственной корпорации Фонда содействия реформированию жилищно-коммунального хозяйства. </t>
  </si>
  <si>
    <t>Перераспределение между  МО и уменьшение ассигнований  в связи с уточнением фактической потребности в ассигнованиях  на компесацию расходов по проезду детей из многодетных семей</t>
  </si>
  <si>
    <t>Перераспределение ассигнований между разделами, подразделами для выполнения поручения Губернатора области(протокол от 09.06.2010 № 16)</t>
  </si>
  <si>
    <t>уточнение принятых передвижек бюджетных ассигнований между целевыми статьями расходов  (перераспределение расходов на озеленение музея-заповедника, на проведение ремонтных работ Трапезной (музей-заповедник) и крыльца ДНТ,  на проведение фестиваля "Краски детства"  за счет уменьшения средств по реконструкции энергоснабжения в биб-ке Некрасова в связи с переносом работ).</t>
  </si>
  <si>
    <t>Экономия по налогу на имущество на объекты культурного наследия, в связи со списанием их с баланса департамента</t>
  </si>
  <si>
    <t>Сокращение расходной части бюджета за счет экономии по конкурсным процедурам</t>
  </si>
  <si>
    <t>Экономия по земельному налогу, налогу на имущество, по услугам охраны подведомственных учреждений культуры</t>
  </si>
  <si>
    <t>Перераспределение средств на департамент строительства ЯО, согласно Постановления Правительства ЯО от 14.09.2010 №681-п "О проведении открытого конкурса" (снятие ассигнований с оборудования КЗЦ)</t>
  </si>
  <si>
    <t>Увеличение расходов в общей сумме 66282 тыс.руб. для расчетов за выполненные работы по стр-ву пристройки к отделению лучевой терапии, в том числе перераспределение: 40823 тыс.руб. -  с ВЦП департамента здравоохранения ЯО, 1000 тыс.руб. - с ОЦП "Улучшение жилищных условий многодетных семей"</t>
  </si>
  <si>
    <t>Cодержание подведомственной сети учреждений</t>
  </si>
  <si>
    <t>Экономия средств в связи с уменьшением сети учреждений, реорганизацией, уменьшением контингентов обучающихся</t>
  </si>
  <si>
    <t>ОЦП "Семья и дети" подпрограмма «Дети-сироты»</t>
  </si>
  <si>
    <t>Экономия средств в связи с уменьшением количества мероприятий</t>
  </si>
  <si>
    <t>ОЦП "Семья и дети" подпрограмма «Дети-инвалиды»</t>
  </si>
  <si>
    <t>ОЦП "Семья и дети" подпрограмма "Отдых, оздоровление и занятость детей"</t>
  </si>
  <si>
    <t>Загородными лагерями дополнительно организована 4-я смена для отдыха детей; для недопущения кредиторской задолженности была произведена передвижка (6665т.р.)  Дополнительно требуется на Новогодние праздники 2000 тыс.руб., которые  предлагается выделить  за счет  уменьшения субвенции на обеспечение бесплатным питанием обучающихся в МОУ</t>
  </si>
  <si>
    <t xml:space="preserve">ОЦП «Профилактика правонарушений в Ярославской области» 
</t>
  </si>
  <si>
    <t xml:space="preserve"> Учреждения начального и среднего профессионального образования</t>
  </si>
  <si>
    <t>Сокращение расходной части бюджета в соответствии с протоколами заседения комиссии по эффективному использованию средств областного бюджета, полученных при размещении государственного заказа путем размещения торгов от 06.09.2010 №2 и от 03.11.2010 №4</t>
  </si>
  <si>
    <t>Уточнение принятых передвижек ассигнований на приобретение мебели для общежитий и ликвидацию аварийных ситуаций в системах водоснабжения учреждений.</t>
  </si>
  <si>
    <t>Учреждения начального профессионального образования</t>
  </si>
  <si>
    <t>перераспределение бюджетных ассигнований на приобретение програмного обеспечения, оплату услуг по содержанию имущества, капитальный ремонт мастерских в химико-технологическом лицее для подготовки специалистов по профессиям фармацевтического кластера, замену автомобильного транспорта, подлежащего списанию по причине 100% износа, приобретение мебели для общежитий за счет корректировки расходов на обеспечение обрзовательного процесса в связи с изменением численности обучающихся.</t>
  </si>
  <si>
    <t xml:space="preserve"> Учреждения среднего профессионального образования</t>
  </si>
  <si>
    <t>Передвижка ассигнований в связи с проведением Дня пожилого человека</t>
  </si>
  <si>
    <t>Передвижка ассигнований произведена в связи с недостаточностью средств на проведение дня пожилого человека.</t>
  </si>
  <si>
    <t xml:space="preserve">ГОБУ ДОД ЯО "Ярославский региональный инновационно-образовательный центр "Новая школа"" </t>
  </si>
  <si>
    <t>На создание нового учреждения дополнительного образования (Постановление Правительства Ярославской области от 09.06.2010 N 405-п) выделены средства за счет бюджетных ассигнований, предусмотренных ранее  закрываемой Константиновской общеобразовательной школы-интерната</t>
  </si>
  <si>
    <t xml:space="preserve">Создание автономных учреждений путем изменения типа учреждений </t>
  </si>
  <si>
    <t>В связи с переводом бюджетных учреждений в государственные автономные учреждения в соответствии с Постановлениями Правительства ЯО от 02.07.2010 № 483-п, от 15.07.2010 № 495-п. Соответствующие уточнения бюджетных ассигнований производятся на 2011-2012г.г.</t>
  </si>
  <si>
    <t>Поощрение лучших учителей</t>
  </si>
  <si>
    <t>Указ Президента РФ "О денежном поощрении лучших учителей" от 28.01.2010 №117, Постановление Правительства РФ от 09.02.2010 № 64</t>
  </si>
  <si>
    <t>Субвенция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</si>
  <si>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Cофинансирование из федерального бюджета в соответсвии с Постановлением Правительства РФ от 31.12.2009 № 1203 и  приказа Министерства финансов РФ от 08.06.2010 № 55н "О распределении субсидий из федерального бюджета бюджетам субъектов РФ" в сумме 3988 тыс.руб.                                                               Кроме того, перераспределение  средств субвенции в сумме 8922 тыс.руб. между муниципальными образованиями в связи с результатами проведенных аукционов (по областным средствам).</t>
  </si>
  <si>
    <t>Ежемесячное денежное вознаграждение за классное руководство</t>
  </si>
  <si>
    <t>Передвижка ассигнований в сумме 30 тыс.руб. субвенции на выплату вознаграждения за классное руководство (р,11) на соответствующие выплаты работникам государственных образовательных учреждений (р.07)</t>
  </si>
  <si>
    <t>Субвенция на организацию образовательного процесса в образовательных учреждениях</t>
  </si>
  <si>
    <t xml:space="preserve">Субвенция уменьшается на 2462 т.р. в связи с возникшей экономией по питанию воспитанников спец. коррекционных школ-интернатов и данная сумма перераспределяется на субвенцию на содержание МОУ для детей-сирот. Также  произведено перераспределение ассигнований в сумме 10075 тыс. руб. между муниципальными районами в связи с изменением численности обучающихся с начала учебного года.                       </t>
  </si>
  <si>
    <t xml:space="preserve">Причины перераспределения (между МР на 296 тыс.руб.) ассигнований:
1) изменение численности обучающихся, воспитанников с 1.09.10 г.,
2) апробация механизма введения федеральных образовательных государственных стандартов в Ярославской области – на основании приказа департамента образования Ярославской области от 13.09.2010 № 660/01-03,
3) исполнение резолюции Губернатора Ярославской области С.А. Вахрукова на обращение директора МОУ СКОШИ для слабослышащих и позднооглохших детей от 28.09.2010 № 01-13/97. Передвижка с мероприятия "питание и мягкий инвентарь восп.СКШИ" на предоставление соц.гарантий воспитанникам СКШИ из числа детей-сирот (субвенция на содержание МОУ для детей-сирот и...")
</t>
  </si>
  <si>
    <t>Субвенция на содержание  ребенка в семье опекуна, приемной семье, а также вознаграждение, причитающееся приемному родителю</t>
  </si>
  <si>
    <t>Субвенция на государственную поддержку опеки и попечительства</t>
  </si>
  <si>
    <t>Уменьшение ассигнований по субвенции за счет отсутствия расходов на создание служб сопровождения опекунов. Данная сумма перераспределена на субвенцию на содержание ребенка в семье опекуна, приемной семье, а также вознаграждение, причитающееся приемному родителю.</t>
  </si>
  <si>
    <t>Субвенция на содержание МОУ для детей-сирот, и детей, оставшихся без попечения родителей, и на предоставление социальных гарантий их воспитанникам</t>
  </si>
  <si>
    <t>Увеличение ассигнований на субвенцию произведено на ликвидацию последствий пожара в школе-интернате №9 в соответствии с визой Губернатора - 2000 т.р., на уплату земельного налога для Угличского детского дома - 803т.р., на ремонт мед.блока в по предписанию Роспотребнадзора Климатинского дет.дома - 1949 т.р., в т.ч. за счет экономии средств по расходам на предоставление социальных гарантий воспитанникам  школ-интернатов из числа детей-сирот в сумме 541 т.р. и за счет уменьшения расходов по субвенциям на организацию образовательного процесса  в сумме 2462 тыс. руб.и на обеспечение бесплатным питанием обучающихся в МОУ  в сумме 1849 тыс. руб.</t>
  </si>
  <si>
    <t>Субвенция на выплату единовременного пособия при всех формах устройства детей, лишенных родительского попечения, в семью</t>
  </si>
  <si>
    <t>перераспределение бюджетных ассигнований между муниципальными образованиями области в связи с изменением контингента получателей пособия</t>
  </si>
  <si>
    <t>Субвенция на компенсацию расходов на содержание ребёнка в дошкольной образовательной организации</t>
  </si>
  <si>
    <t>Перераспределение ассигнований между муниципальными образованиями производится по причине увеличения размера родительской платы в ряде муниципальных образований и ростом контингента взвязи с открытием новых групп в дошкольных образовательных учреждениях</t>
  </si>
  <si>
    <t>передвижка  в связи с недостаточностью ассигнований на выплату компенсации за ноябрь 2010 г</t>
  </si>
  <si>
    <t>Субвенция на обеспечение бесплатным питанием обучающихся муниципальных общеобразовательных учреждений</t>
  </si>
  <si>
    <t>в связи с болезнью учащихся</t>
  </si>
  <si>
    <t>Межбюджетные трансферты на компенсацию дополнительных расходов, возникших в результате увеличения должностных окладов (ставок заработной платы) воспитателям (включая старших) муниципальных дошкольных образовательных учреждений</t>
  </si>
  <si>
    <t xml:space="preserve">Увеличение обусловлено необходимостью компенсации в 4 квартале т.г. произведённых в 3-4 кварталах кассовых расходов; средства предлагается выделить  за счет  уменьшения субвенции на обеспечение бесплатным питанием обучающихся в МОУ.  Расчет потребности  по данному трансферту сформирован с учётом отчётных данных муниципальных органов управления образования за 3 квартал и прогноза выплат за 4 квартал 2010 года.
</t>
  </si>
  <si>
    <t xml:space="preserve">субвенция на выплаты медицинским работникам, осуществляющим обслуживание обучающихся и воспитанников муниципальных образовательных учреждений </t>
  </si>
  <si>
    <t>перераспределение средств между районами в связи с изменением количества медицинских работников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</si>
  <si>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</si>
  <si>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 xml:space="preserve">перераспределение средств между районами в связи с изменением числа детей и перераспределение средств между категориями получателей </t>
  </si>
  <si>
    <t>Субсидия на компенсацию стоимости санаторно-курортных путевок лицам, нуждающимся в санаторно-курортном лечении</t>
  </si>
  <si>
    <t xml:space="preserve"> перераспределение средств на субсидию по компенсации стоимости сан.курор.путевок, в связи с дополнительным обращением лиц нуждающимся в санаторно-курортном лечении  за счет  ассигнований  Правительства области(10 03) из-за отсутствия заявок от лиц нуждающихся в санаторно-курортном лечении </t>
  </si>
  <si>
    <t>Субсидия на реализацию подпрограмм "Семья", "Дети-сироты", "Дети-инвалиды", "Одаренные дети" ОЦП "Семья и дети"</t>
  </si>
  <si>
    <t>перераспределение ассигнований  с данной субсидии в связи с проведением котировок снизилась стоимость новогодних подарков в сумме 70 т.р.  на Правительство области (10 04) для реализации подпрограммы "Семья" ОЦП "Семья и дети" на оказание материальной помощи необходимой для обеспечения жизнедеятельности несовершеннолетних детей</t>
  </si>
  <si>
    <t>10 03 Социальное обеспечение (компенсация стоимости сан.курор.путевок)</t>
  </si>
  <si>
    <t xml:space="preserve">перераспределение средств  по компенсации стоимости сан.курор.путевок, в связи с дополнительным обращением лиц нуждающимся в санаторно-курортном лечении  за счет  ассигнований  Правительства области (10 03) из-за отсутствия заявок от лиц нуждающихся в санаторно-курортном лечении </t>
  </si>
  <si>
    <t>10.04 на реализацию ОЦП"Семья и дети" подпрорамма "Семья"</t>
  </si>
  <si>
    <t>перераспредление ассигнований  Правительству области на реализацию п/п "Семья" ОЦП "Семья и дети" для оказания адресной материальной помощи, за счет средств субсидии на реализацию п/п "Семья", "Дети-сироты", "Дети-инвалиды", "Одаренные дети" ОЦП "Семья и дети" (70т.р.) и Департ. по делам молодежи и физической культуре и спорту ЯО по следующим подпрограммам "Одарённые дети" - 20 тыс. руб., "Отдых, оздоровление и занятость детей" - 70 тыс. руб.</t>
  </si>
  <si>
    <t>Увеличениех средств Правительству области на улучшение жилищных условий семье, в которой в сентябре родилась тройня (Пост. Губ.обл. от 07.09.2007 № 826 "О социальной поддержки семей, при рождении троен"). Письмо согласованно у Губернатора области.</t>
  </si>
  <si>
    <t>перераспредление ассигнований с Правительства области (91,5т.р.) в связи с отсутствием заявок на компенсация стоимости сан.курор.путевок лицам, нуждающимся в санаторно-куротном лечении   на УВД ЯО (30,6т.р.), на ГУ Государ. Архив ЯО (1 т.р.), на ГУ МЧС России по ЯО (12 т.р.), на Департамент по делам молодежи, физич. культуре и спорту ЯО (1,9 т.р.) и на субсидию на компенсацию стоимости санаторно-курортных путевок (46т.р.)</t>
  </si>
  <si>
    <t>Мероприятия в области СМИ</t>
  </si>
  <si>
    <t>уменьшение ассигнований в связи с уточнением проводимых мероприятий</t>
  </si>
  <si>
    <t xml:space="preserve">Содержание подведомственной сети </t>
  </si>
  <si>
    <t>Уменьшение производится в связи с возникшей экономией по фонду оплаты труда, командировочным расходам, услугам связи и другим статьям, а также внесением изменений в календарный план соревнований</t>
  </si>
  <si>
    <t>Межбюджетные трансферты на поощрение победителей смотра-конкурса на лучшую организацию работы по патриотическому воспитанию в Ярославской области</t>
  </si>
  <si>
    <t xml:space="preserve">Перераспределение  с мероприятий ВЦП "Патриотическое воспитание молодёжи Ярославской области" согласно постановлению губернатора области № 360 от 09.07.10 "О подведении итогов областного этапа смотра-конкурса на лучшую организацию работы по патриотическому воспитанию в Ярославской области" </t>
  </si>
  <si>
    <t>Межбюджетные трансферты на  поощрение победителей смотра-конкурса на лучшую постановку учебно-тренировочной работы по подготовке спортивного резерва и спортсменов высокого класса среди ДЮСШ и СДЮШОР Ярославской области</t>
  </si>
  <si>
    <t>Перераспределение с мероприятий ВЦП "Поддержка физкультурно-спортивной деятельности в Ярославской области" по итогам смотра-конкурса.</t>
  </si>
  <si>
    <t>ОЦП "Семья и дети"</t>
  </si>
  <si>
    <t>Межбюджетные трансферты ТФОМС на финансовое обеспечение оказания дополнительной медицинской помощи, оказываемой врачами-терапевтами участковыми</t>
  </si>
  <si>
    <t>Уменьшение ассигнований согласно проекта Федерального закона "О внесении изменений в Федеральный закон "О федеральном бюджете на 2010 год и на плановый период 2011 и 2012 годов"</t>
  </si>
  <si>
    <t>Субвенция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</si>
  <si>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Приобретение льготных медикаментов федеральным льготникам</t>
  </si>
  <si>
    <t xml:space="preserve">Увеличение ассигнований согласно Постановления Правительства РФ от 24.07.2010. № 545 по субвенции из федерального бюджета  на финансовое обеспечение оказания отдельным категориям граждан социальной услуги по дополнительной бесплатной медицинской помощи в части обеспечения необходимыми лекарственными средствами, изделиями медицинского назначения, а также специализированными продуктами лечебного питания для детей-инвалидов
</t>
  </si>
  <si>
    <t xml:space="preserve">Увеличение ассигнований согласно Постановления Правительства РФ от 13.09.2010. № 723 по субсидии из федерального бюджета на осуществление организационных мероприятий по обеспечению граждан лекарственными средствами,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тканей.
</t>
  </si>
  <si>
    <t>субвенция на выплаты врачам общей практики, работникам, оказывающим помощь больным с сосудистыми заболеваниями,медицинским работникам, оказывающим неонатальную и реанимационную помощь детям</t>
  </si>
  <si>
    <t>Снятие ассигнований по ГУЗ ЯО "Рыбинская психобольница" по заработной плате в связи с приостановлением деятельности судебно-психиатрической экспертизы 430 т.р.; по ГУЗ ЯО "Областная детская клиническая больница" по заработной плате в связи с неукомплектованностью штатами и по коммунальным услугам в связи с переносом сроков ввода стационара в  эксплуатацию 454 т.р.; по ГОУ ЯО "ЯМК"  в связи с изменением арендаторами стоимости коммунальных услуг 170 т.р.; по ГУЗ ЯО "Итларь" в связи с недовыполнением койко-дней 117 т.р.; ГУЗ ЯО "Родильный дом" - экономия цен по ремонту фасадов 158 т.р.; ГУЗ ЯО "ОКБ" - экономия цен по ГСМ и по налогам ввиду уменьшения среднегодовой стоимости имущества 800 т.р.; ГУЗ ЯО "Областная психиатрическая больница"  по коммунальным услугам, т.к. фактический расход ниже запланированного и по ремонту из-за понижения цен после проведения котировок 890 т.р.; по домам ребенка - по коммунальным услугам, т.к. фактический расход ниже запланированного и невыполнением койко-дней 231 т.р.; ГУЗ ЯО "Норское" - экономия по коммунальным услугам в связи с установкой приборов учета 262 т.р. и по другим учреждениям в связи с экономией по торгам 245 т.р.</t>
  </si>
  <si>
    <t>субвенция бюджету ТФОМС на осуществление мер социальной поддержки работникам учреждений здравоохранения</t>
  </si>
  <si>
    <t xml:space="preserve">
Увеличение ассигнований по субвенции бюджету ТФОМС на осуществление мер социальной поддержки работникам учреждений здравоохранения 640 т.р., ГУЗ ЯО "МИАЦ" по заработной плате и оснащения оборудованием 263 т.р. в связи с организацией нового отдела,  ГУЗ ЯО "Областная станция переливания крови" для приобретения медицинского оборудования (1000 т.р.) за счет уменьшения ассигнований по ГУЗ ЯО "Центр медицины катастроф" в связи с неукомплектованностью штатами</t>
  </si>
  <si>
    <t>Увеличение ассигнований по ГУЗ ЯО "Областная клиническая больница № 5" для проведения ремонта и оснащения оборудованием в связи с включением больницы в список учреждений, участвующих в праздновании 1000-летия г.Ярославля 890 т.р. и по ГУЗ ЯО "Областная станция переливания крови" для проведения ремонта при подготовке к лицензированию 300 т.р. за счет уменьшения централизованных закупок оборудования</t>
  </si>
  <si>
    <t>Увеличение ассигнований по ГУЗ ЯО "Областная детская клиническая больница" для приобретения мебели для открывающихся после проведения капитального ремонта отделений за счет уменьшения  централизованных закупок оборудования</t>
  </si>
  <si>
    <t>Увеличение ассигнований для оплаты медикаментов по реализации мероприятий по совершенствованию мероприятий по совершенствованию медицинской помощи больным с сосудистыми заболеваниями за счет уменьшения ассигнований по ГУЗ ЯО "Ярославский медицинский колледж" в связи объединением двух групп по причине низкой наполняемости</t>
  </si>
  <si>
    <t>Увеличение ассигнований по ГУЗ ЯО "Госпиталь ветеранов войн" для приобретения оборудования в связи с созданием Центра эндопротезирования и оплаты ремонта компьютерного томографа в сумме 5170 т.р.; по ГУЗ ЯО "Областная клиническая больница" на  проведение ремонта для ликвидации аварийной ситуации в стерилизационном отделении, по коммунальным услугам в связи с повышением стоимости тарифов в сумме 5065 т.р.;по ГУЗ ЯО "Областная психиатрическая больница "Афонино" для оплаты кредиторской задолженности за ремонт оборудования и услуги 413 т.р. ,по ГУЗ ЯО "Областной врачебно-физкультурный диспансер" для ликвидации аварийной ситуации 374 т.р., по ГУЗ ЯО "Областная туберкулезная больница" - оплата аренды и ремонта для погашения кредиторской задолженности 885 т.р.; по ГУЗ ЯО "Областная клиническая наркологическая больница" - по коммунальным услугам в связи с повышением стоимости тарифов 342 т.р.за счет уменьшения ассигнований по ГУЗ ЯО "Областной родильный дом" в связи с переносом сроков открытия реанимационно-консультативного центра 1387 т.р.,  ГУЗ ЯО "Областная клиническая психиатрическая больница" в связи со снижением тарифов по коммунальным услугам и питания по договорам в связи с переносом сроков закрытия пищеблока 2692 т.р.; ГУЗ ЯО "Детский санаторий "Итларь" в связи с понижением тарифов по коммунальным услугам 2025 т.р.и экономии по приобретению путевок на долевание  6145 т.р.</t>
  </si>
  <si>
    <t>Увеличение ассигнований по ГУЗ ЯО "Областная клиническая психиатрическая больница" для приобретения автомобилей скорой медицинской помощи за счет уменьшения ассигнований по приобретению оборудования по ГУЗ ЯО "Территориальный центр медицины катастроф"</t>
  </si>
  <si>
    <t xml:space="preserve">Передвижка ассигнований между видами расходов ГУЗ ЯО "Областная клиническая онкологическая больница" по мероприятиям по совершенствованию организации онкологической помощи в связи с приведением в соответствие с бюджетной классификацией </t>
  </si>
  <si>
    <t xml:space="preserve">Передвижка в рамках мероприятий по совершенствованию медицинской помощи больным с сосудистыми заболеваниями по департаменту для приведения в соответствие  бюджетной классификацией 1477 т.р.; по ГУЗ ЯО "Онкологическая больница" по мероприятиям по совершениствованию онкопомощи увеличение для оснащения мед.оборудованием и мебелью за счет уменьшения капремонта 3500 т.р. и приобретения гематологического анализатора за счет экономии по налогам 851 т.р., увеличение ассигнований по ГУЗ ЯО "ОКПБ" по медикаментам за счет экономии по коммунальным услугам;  по ГОУ ЯО "ЯМК" увеличение ассигнований по услугам для оплаты кредиторской задолженности за счет уменьшения стипендий из-за недобора студентов 313 т.р.; по ГУЗ ЯО "Рыбинская психиатрическая больница" увеличение для оплаты кредиторской задолженности за услуги за счет экономии по коммунальным услугам в связи установкой приборов учета 477 т.р.; ГУЗ ЯО "Афонино" увеличение для оплаты вышедшего из строя оборудования за счет экономии по ГУЗ ЯО "Дом ребенка" № 1 в связи с отказом подрядчиков от участия в котировках из-за низкой сметной стоимости 224 т.р.; по ГУЗ ЯО "Областная наркологическая больница" увеличение для оплаты кредиторской задолженности за услуги за счет экономии по коммунальным услугам в связи с тем, что фактические расходы ниже запланированных 305 т.р.; по ГУЗ ЯО "ГВВ" увеличение для приобретения оборудования, оплаты кредиторской задолженности за услуги за счет  экономии по коммунальным услугам 1230 т.р.; ГУЗ ЯО "Детская больница" увеличение для приобретения оборудования за счет экономии по коммунальным услугам 1000 т.р. и другие учреждения для оплаты услуг за счет экономии средств по результатам торгов. </t>
  </si>
  <si>
    <t xml:space="preserve">Снятие ассигнований по субвенции на выплаты врачам общей практики, работникам, оказывающим помощь больным с сосудистыми заболеваниями,медицинским работникам, оказывающим неонатальную и реанимационную помощь детям  2077 т.р. и подведоственными учреждениям по данным выплатам 488 т.р. в связи с неукомплектованностью штатов
</t>
  </si>
  <si>
    <t>Увеличение ассигнований по ГУЗ ЯО "Специализированный дом ребенка № 2" 653 т.р. для проведения ремонта изолятора в соответствии с предписанием Управления Росздравнадзора;                                           по ГУЗ ЯО "Областная психиатрическая больница "Афонино" для приобретения кроватей для больных в связи с завершением срока их эксплуатации 197 т.р., и ГУЗ ЯО "Областная станция переливания крови" 40 т.р. для приобретения медицинского оборудования за счет уменьшения централизованных закупок оборудования</t>
  </si>
  <si>
    <t>здравоохранение</t>
  </si>
  <si>
    <t>Областная целевая программа "Развитие агропромышленного комплекса и сельских территорий Ярославской области" 
Субсидия на проведение мероприятий по развитию газификации и водоснабжения в сельской местности</t>
  </si>
  <si>
    <t>Услуги аптек по льготным медикаментам по отдельным нозологиям</t>
  </si>
  <si>
    <t>Перераспределение ассигнований с мероприятий по совершенствованию организации онкологической помощи населению по оснащению оборудованием учреждений здравоохранения II уровня и капитальному ремонту ГУЗ ЯО "Областная клиническая онкологическая больница" департаменту строителства ЯО для обеспечения  ввода в эксплуатацию каньона под размещение линейного ускорителя по онкобольнице, в т.ч. из них уменьшение по  решению комиссии по эффективному использованию средств областного бюджета по итогам конкурсных процедур 5770 т.р.</t>
  </si>
  <si>
    <t xml:space="preserve">Снятие ассигнований по ГУЗ ЯО "Областная детская клиническая больница" по электроэнергии в связи с переносом сроков ввода в эксплуатацию здания стационара больницы в сумме 1500 т.р.,по ГУЗ ЯО "Областной центр медицины катастроф" по заработной плате в связи с неукоплектованностью бригад экстренного реагирования   в сумме 368 т.р., по услугам аптек за централизованную поставку медикаментов для региональных льготников в связи с экономией цен по проведенным аукционам по закупке медикаментов 800 т.р., всего 2747 т.р. , из них снятие по  решению комиссии по эффективному использованию средств областного бюджета по итогам конкурсных процедур 1770 т.р. </t>
  </si>
  <si>
    <t xml:space="preserve">Снятие ассигнований в рамках мероприятий по совершенствованию медицинской помощи больным с сосудистыми заболеваниями по ГУЗ ЯО "Областная клиническая больница" по  решению комиссии по эффективному использованию средств областного бюджета по итогам конкурсных процедур </t>
  </si>
  <si>
    <t>Перераспределние средств в связи с уменьшением количества мероприятий на Правительство области с  подпрограммы "Одарённые дети" - 20 тыс. руб., и подпрограммы "Отдых, оздоровление и занятость детей" - 70 тыс. руб.</t>
  </si>
  <si>
    <t>федеральные средства на выполнение полномочий по государственной регистрации актов гражданского состояния</t>
  </si>
  <si>
    <t>Дотация на поддержку мер по обеспечению сбалансированности бюджетов</t>
  </si>
  <si>
    <t>Субсидия сельхозтоваропроизводителям области на ликвидацию последствий засухи</t>
  </si>
  <si>
    <t>Областная целевая программа "Развитие агропромышленного комплекса и сельских территорий Ярославской области" 
Субсидия на проведение мероприятий по улучшению жилищных условий граждан Российской Федерации, проживающих в сельской местности</t>
  </si>
  <si>
    <t xml:space="preserve">Строительство крытого тренировочного катка, г.Переславль-Залесский </t>
  </si>
  <si>
    <t xml:space="preserve">Уменьшение ассигнований в сумме 22900 тыс.руб.                                                                                                                                                                                                                                                                   Перераспределение ассигнований в сумме 16370 тыс.руб. за счет уменьшения расходов, связанного  с тем, что при формировании бюджета на 2010 год учитывался рост тарифов на пассажирские перевозки на 10%, а также отмена льготных проездных билетов в г.Ярославле и г.Рыбинске . </t>
  </si>
  <si>
    <t xml:space="preserve"> на увеличение субсидирования убытков автомобильного транспорта в сумме 11000 тыс.руб.,  обусловленное возмещением  затрат на оказание транспортных услуг в связи со снижением пассажиропотока;  </t>
  </si>
  <si>
    <t xml:space="preserve">уменьшение средств  из-за отсутствия заявок от лиц нуждающихся в санаторно-курортном лечении </t>
  </si>
  <si>
    <t>Дефицит</t>
  </si>
  <si>
    <t>2010 год и плановый период 2011-2012 годов"</t>
  </si>
  <si>
    <t>Увеличение ассигнований на субвенцию в сумме 6960 тыс. руб. произведено в связи с ростом контингента детей-сирот, устроенных в приемные семьи и семьи опекунов, за счет уменьшения расходов по субвенциям на государственную поддержку опеки и попечительства в сумме 6100 тыс. руб. и на обеспечение бесплатным питанием обучающихся МОУ в сумме 860 тыс. руб.</t>
  </si>
  <si>
    <t xml:space="preserve">Средства субвенции уменьшаются на 23830 тыс. руб. в связи с экономией по причине болезни учащихся и проведении различных карантинных мероприятий. Ассигнования  в сумме 23300 тыс. руб. перераспределяются на другие расходы департамента.  </t>
  </si>
  <si>
    <t xml:space="preserve">Экономия по мероприятиям в рамках программы энергосбережения </t>
  </si>
  <si>
    <t>Перераспределение средств на департамент строительства ЯО на строительство КЗЦ.</t>
  </si>
  <si>
    <t>Перераспределение бюджетных ассигнований между муниципальными образованиями области в связи с изменением контингента получателей пособия</t>
  </si>
  <si>
    <t xml:space="preserve">Для создания условий по теплоснабжению жилищного фонда и социальных объектов и предотвращению аварийных ситуаций в системах теплоснабжения предусмотреть субсидию в сумме 130000 тыс.руб. </t>
  </si>
  <si>
    <t>Перераспределение ассигнований на субвенции на содержание специализированных учреждений в сфере социальной защиты ( -325 тыc.руб.), субвенцию на обеспечение деятельности органов местного самоуправления в сфере социальной защиты( -675 тыc.руб.) для приобретения компьютерной техники и  субвенцию на оказание социальной помощи отдельным категориям граждан на адресную материальную помощь (33 тыc.руб.).</t>
  </si>
  <si>
    <t>Уменьшение ассигнований в соответствии с действующим законодательством в результате применения регрессивной шкалы при начислении страховых взносов на ФОТ</t>
  </si>
  <si>
    <t>Уменьшение ассигнований в связи с уточнением проводимых мероприятий</t>
  </si>
  <si>
    <t>Жилищное строительство (Приобретение жилых помещений в доме № 29 по ул.Судостроительной пос. Судоверфь, Рыбинский МР)</t>
  </si>
  <si>
    <t xml:space="preserve">Увеличение расходов на строительство надстройки мансардного этажа над зданием инфекционного корпуса МУЗ Угличское ЦРБ </t>
  </si>
  <si>
    <t>Увеличение расходов в общей сумме 66282 тыс.руб. для расчетов за выполненные работы по стр-ву пристройки к отделению лучевой терапии.</t>
  </si>
  <si>
    <t xml:space="preserve">Увеличение расходов  для софинансирования мероприятий по переселению граждан с Фондом ГК ЖКХ </t>
  </si>
  <si>
    <t>Управление ГБДД УВД по Ярославской области</t>
  </si>
  <si>
    <t>Доходы от предпринимательской деятельности</t>
  </si>
  <si>
    <t>Перераспределение ассигнований на содержание департамента</t>
  </si>
  <si>
    <t>Перераспределение ассигнований между разделами, подразделами:
-330 тыс.руб. -  Постановление Губернатора области от 07.10.2010 № 574 предоставление гранта ЛПХ;
- 770 тыс.руб. Распоряжение Губернатора области от 29.10.2010 № 212-р о подведении итогов соревнования в АПК области.
Перераспределение 4000 тыс.руб. - покупка оборудования для института качества молочных продуктов</t>
  </si>
  <si>
    <t>Экономия средств по сметам проведенных мероприятий программы</t>
  </si>
  <si>
    <t>Корректировка ассигнований в связи с уточнением перечня работ по реализации  мероприятий по энергосбережению</t>
  </si>
  <si>
    <t>Перераспределение ассигнований между разделами, подразделами</t>
  </si>
  <si>
    <t>Уменьшение ассигнований в связи с экономией по мероприятиям программы в 2010 году и переносом отдельных мероприятий на 2011 год.</t>
  </si>
  <si>
    <t>Увеличение средств по заявкам муниципальных образований в связи с увеличением  расселяемых площадей за счет уменьшения ОЦП «Обеспечение территорий муниципальных районов Ярославской области документами территориального планирования».</t>
  </si>
  <si>
    <t>Увеличение за счет планируемого поступления дотации из федерального бюджета в сумме 378 200 тыс.руб., увеличение  областных средств в сумме 19 700 тыс.руб. в части софинасирования</t>
  </si>
  <si>
    <t>Наименование</t>
  </si>
  <si>
    <t>к пояснительной записке</t>
  </si>
  <si>
    <t>Уменьшение ассигнований в связи изменением федерального бюджета на 2010-2012 годы</t>
  </si>
  <si>
    <t>Уменьшение ассигнований с мероприятий по совершенствованию организации онкологической помощи населению по оснащению оборудованием учреждений здравоохранения II уровня и капитальному ремонту ГУЗ ЯО "Областная клиническая онкологическая больница" департаменту строительства ЯО для обеспечения  ввода в эксплуатацию каньона под размещение линейного ускорителя по онкобольнице, в т.ч. из них уменьшение по итогам конкурсных процедур 5770 тыс.руб.</t>
  </si>
  <si>
    <t xml:space="preserve">Снятие ассигнований по субвенции на выплаты врачам общей практики, работникам, оказывающим помощь больным с сосудистыми заболеваниями,медицинским работникам, оказывающим неонатальную и реанимационную помощь детям  2077 тыс.руб. и подведоственными учреждениям по данным выплатам 488 тыс.руб. в связи с неукомплектованностью штатов
</t>
  </si>
  <si>
    <t>выплаты врачам общей практики, работникам, оказывающим помощь больным с сосудистыми заболеваниями,медицинским работникам, оказывающим неонатальную и реанимационную помощь детям</t>
  </si>
  <si>
    <t xml:space="preserve">Субвенция уменьшается на 2462 тыс. руб. в связи с возникшей экономией по питанию воспитанников спец. коррекционных школ-интернатов и данная сумма перераспределяется на субвенцию на содержание МОУ для детей-сирот. Также  произведено перераспределение ассигнований в сумме 10075 тыс. руб. между муниципальными районами в связи с изменением численности обучающихся с начала учебного года.                       </t>
  </si>
  <si>
    <t>Увеличение ассигнований на субвенцию произведено на ликвидацию последствий пожара в школе-интернате №9 в соответствии с визой Губернатора - 2000 тыс. руб., на уплату земельного налога для Угличского детского дома - 803тыс. руб., на ремонт мед.блока в по предписанию Роспотребнадзора Климатинского дет.дома - 1949 тыс. руб., в т.ч. за счет экономии средств по расходам на предоставление социальных гарантий воспитанникам  школ-интернатов из числа детей-сирот в сумме 541 тыс. руб. и за счет уменьшения расходов по субвенциям на организацию образовательного процесса  в сумме 2462 тыс. руб.и на обеспечение бесплатным питанием обучающихся в МОУ  в сумме 1849 тыс. руб.</t>
  </si>
  <si>
    <t xml:space="preserve">Снятие ассигнований в рамках мероприятий по совершенствованию медицинской помощи больным с сосудистыми заболеваниями по ГУЗ ЯО "Областная клиническая больница" по итогам конкурсных процедур </t>
  </si>
  <si>
    <t>Уменьшение ассигнований по подведомственным учреждениям уточнением потребности и экономией по конкурсным процедурам</t>
  </si>
  <si>
    <t>Перераспределение средств на департамент строительства (снятие ассигнований с оборудования КЗЦ)</t>
  </si>
  <si>
    <t>Загородными лагерями дополнительно организована 4-я смена для отдыха детей; для недопущения кредиторской задолженности была произведена передвижка (6665тыс. руб.) 
Увеличение ассигнований на Новогодние праздники 2000 тыс.руб.</t>
  </si>
  <si>
    <t xml:space="preserve">Сокращение расходной части бюджета в соответствии с протоколами заседения комиссии по эффективному использованию средств областного бюджета, полученных при размещении государственного заказа путем размещения торгов </t>
  </si>
  <si>
    <t>Перераспределение  ассигнований на приобретение програмного обеспечения, оплату услуг по содержанию имущества, капитальный ремонт мастерских в химико-технологическом лицее для подготовки специалистов по профессиям фармацевтического кластера, замену автомобильного транспорта, подлежащего списанию по причине 100% износа, приобретение мебели для общежитий за счет корректировки расходов на обеспечение обрзовательного процесса в связи с изменением численности обучающихся.</t>
  </si>
  <si>
    <t xml:space="preserve">ГОБУ ДОД ЯО "Ярославский региональный инновационно-образовательный центр "Новая школа" </t>
  </si>
  <si>
    <t xml:space="preserve">В связи с переводом бюджетных учреждений в государственные автономные учреждения . </t>
  </si>
  <si>
    <t xml:space="preserve">Указ Президента РФ от 28.01.2010 №117 "О денежном поощрении лучших учителей" </t>
  </si>
  <si>
    <t>Перераспределение ассигнований между муниципальными образованиями производится по причине увеличения размера родительской платы в ряде муниципальных образований и ростом контингента в связи с открытием новых групп в дошкольных образовательных учреждениях</t>
  </si>
  <si>
    <t>Перераспределение ассигнований между муниципальными районами в связи с уточнением списков участников программы и субсидий на разницу между расчетной субсидией по социальной норме и фактически произведенными затратами в части областных и федеральных средств</t>
  </si>
  <si>
    <t xml:space="preserve">Уменьшены ассигнования:
- 1000 тыс.руб. - нецелесообразность проведения конкурсных процедур по приобретению минеральных удобрений для садоводческих товариществ области;
- 546 тыс.руб. - в связи с уточнением потребности по мероприятиям энергоресурсосбережения и другим расходам
</t>
  </si>
  <si>
    <t>Компенсация выпадающих доходов организациям, предоставляющим населению услуги газоснабжения по тарифам, не обеспечивающим возмещение издержек.</t>
  </si>
  <si>
    <t>Субвенция на обеспечение деятельности органов местного самоуправления в сфере социальной защиты населения</t>
  </si>
  <si>
    <t>50 тыс. руб. -перераспределение ассигнований между муниципальными районами в рамках  в связи с приведением оплаты труда в соответствие с нормативными документами
1141 тыс.руб. - уменьшение ассигнований в связи с приведением нормативных расходов в соответствие с фактической потребностью</t>
  </si>
  <si>
    <t>Содержание подведомственных учреждений</t>
  </si>
  <si>
    <t>Оказание других видов социальной помощи</t>
  </si>
  <si>
    <t>Реализация ВЦП "Развитие системы мер социальной поддержки населения Ярославской области"</t>
  </si>
  <si>
    <t xml:space="preserve"> ОЦП "Энергоресурсосбережение и повышение энергоэффективности в Ярославской области</t>
  </si>
  <si>
    <t>Субвенция на денежные выплаты</t>
  </si>
  <si>
    <t xml:space="preserve"> Субвенция на содержание специализированных учреждений в сфере социальной защиты населения</t>
  </si>
  <si>
    <t>Субвенция на оказание социальной помощи отдельным категориям граждан</t>
  </si>
  <si>
    <t xml:space="preserve"> Субвенция на оказание социальной помощи отдельным категориям граждан</t>
  </si>
  <si>
    <t>Субвенция на обеспечение мер социальной поддержки отдельным категориям граждан</t>
  </si>
  <si>
    <t xml:space="preserve"> Субвенция на выплату единовременного пособия беременной жене и ежемесячного пособия на ребенка военнослужащего, проходящего военную службу по призыву</t>
  </si>
  <si>
    <t xml:space="preserve"> Субвенция на единовременное пособие и ежемесячную компенсацию гражданам при возникновении поствацинальных осложнений</t>
  </si>
  <si>
    <t>Социальное обеспечение (компенсация стоимости сан.курор.путевок)</t>
  </si>
  <si>
    <t xml:space="preserve"> Субвенция на содержание учреждений социального обслуживания</t>
  </si>
  <si>
    <t>Удешевление стоимости работ просле проведения экспертиз и аукционов, уменьшение налога на имущество при списании основных средств. Часть расходов будет произведена за счет внебюджетных источников</t>
  </si>
  <si>
    <t>Перераспределение ассигнований с установки телефонов реабилитированным на оказание адресной материальной помощи</t>
  </si>
  <si>
    <t>Субвенция на обеспечение мер социальной поддержки лиц, награжденных знаком "Почетный донор СССР и "Почетный донор России"</t>
  </si>
  <si>
    <t>Перевозка несовершеннолетних, самовольно ушедших из семей и специализированных детских учреждений</t>
  </si>
  <si>
    <t xml:space="preserve"> Социальное обеспечение (компенсация стоимости сан.курор.путевок)</t>
  </si>
  <si>
    <t>Реализация мероприятий ОЦП "Противодействие коррупции в Ярославской области" на 2010-2011гг</t>
  </si>
  <si>
    <t xml:space="preserve">Уточнение бюджетной классификации в части ассигнований на проведение Мирового политического форума </t>
  </si>
  <si>
    <t>ОЦП "Повышение эффективности и результативности деятельности органов исполнительной власти"</t>
  </si>
  <si>
    <t>30750 тыс. руб. - уменьшение  ассигнований с уточнением объемов выполняемых работ
1700 тыс. руб. - перераспределение  ассигнований на департамент информатизации и связи (уточнение объемов выполняемых работ)</t>
  </si>
  <si>
    <t xml:space="preserve">Субвенция на обеспечение профилактики безнадзорности, правонарушений несовершеннолетних и защиты их прав </t>
  </si>
  <si>
    <t>ОЦП "Реформирование региональных финансов Ярославской области"</t>
  </si>
  <si>
    <t>ОЦП "Семья и дети" подпрорамма "Семья"</t>
  </si>
  <si>
    <t>ОЦП"Семья и дети" подпрорамма "Семья"</t>
  </si>
  <si>
    <t xml:space="preserve">Увеличениех средств на улучшение жилищных условий семье, в которой в сентябре родилась тройня </t>
  </si>
  <si>
    <t xml:space="preserve">Перераспределение  с мероприятий ВЦП "Патриотическое воспитание молодёжи Ярославской области" согласно постановлению Губернатора области </t>
  </si>
  <si>
    <t>Уменьшение и перераспределение ассигнований в связи с уточнением потребности</t>
  </si>
  <si>
    <t xml:space="preserve">Изменение  бюджетной классификации </t>
  </si>
  <si>
    <t xml:space="preserve">ОЦП "Развитие агропромышленного комплекса и сельских территорий Ярославской области" 
</t>
  </si>
  <si>
    <t>12 тыс. руб. - перераспределение на прочие расходы по объекту газификация Борисоглебской СББЖ в связи с заключением контрактов на технадзор и пожарную экспертизу
39 тыс. руб. - Экономия по заключенному госконтракту (Газоснабжение котельной Борисоглебской районной СББЖ)</t>
  </si>
  <si>
    <t>Уменьшение ассигнований в сумме 14142 тыс.руб. в связи с экономией по результатам проведенных конкурсов в МР. Из них 4900 тыс.руб. перераспределяется   на  департамент по управлению гос. имуществом (1500 тыс.руб.на увеличение уставного капитала ГУП ЖКХ ЯО "Яркоммунсервис" для реконструкции инженерных сетей профлицея № 46 пос. Борисоглебский, 3400 тыс.руб. на  на объект малой когенерации "Реконструкция котельной центральной районной больницы,г.Мышкин на увеличение уставного капитала ОАО "Ярославская генерирующая компания"), экономия  - 4500 тыс.руб.,4742 тыс.руб. перераспределяется на вновь вводимую субсидию на теплоснабжение.</t>
  </si>
  <si>
    <t>Сокращение  за счет экономиии по контрактам в результате проведения конкурсных процедур, а также исключения мероприятий, по которым не исполнены в установленные сроки обязательства муниципальных образований области по изготовлению проектно-сметной документации.</t>
  </si>
  <si>
    <t>Субсидия на реализацию мероприятий ОЦП "Комплексный инвестиционный план модернизации городского поселения Гаврилов-Ям" на реконструкцию коммунальной инфраструктуры</t>
  </si>
  <si>
    <t>Строительство конно-спортивного комплекса, г.Ярославль</t>
  </si>
  <si>
    <t xml:space="preserve">В рамках реализации ФЦП "Развитие физической культуры и спорта в Российской Федерации на 2006-2015 годы" предусмотрены средства федерального бюджета Приказом Минспортуризма РФ </t>
  </si>
  <si>
    <t xml:space="preserve">В связи со сложившейся экономией средства перераспределяются на:  859 тыс.руб. - на обеспечение мероприятий по  переселению граждан из аварийного   жилищного фонда за счет средств   областного бюджета; 101 тыс.руб. - на модернизацию и оснащение ГУЗ ЯО "Областная клиническая онкологическая больница", г.Ярославль; 235 тыс.руб. - на мероприятия по переселению граждан из ветхого и аварийного жилья </t>
  </si>
  <si>
    <t xml:space="preserve">Информация по внесению изменений в Закон ЯО "Об областном бюджете на 2010 год и на плановый период 2011 и 2012 годов"
и на плановый период 2011 и 2012 годов" </t>
  </si>
  <si>
    <t>Cубсидия из федерального бюджета на реализацию дополнительных мероприятий по снижению напряженности на рынке труда моногородов</t>
  </si>
  <si>
    <t>Перераспределение ассигнований на департамент занятости в части региональной адресной программы дополнительных мероприятий по снижению напряженности на рынке труда</t>
  </si>
  <si>
    <t>683 тыс. руб. - уменьшение в связи с приведением нормативных расходов в соответствие с фактической потребностью; 
325 тыс. руб. - перерераспределение ассигнований с мероприятий по ВЦП "Развитие системы мер социальной поддержки населения Ярославской области" на приобретение компьютерной техники</t>
  </si>
  <si>
    <t>Перераспределение ассигнований с расходов депарамента ЖКХ ЯО на завершение строительства и ввода в эксплуатацию офиса общей врачебной практики в                                                       п. Заволжье Ярославского МР.</t>
  </si>
  <si>
    <t>В рамках реализации ФЦП "Развитие физической культуры и спорта в Российской Федерации на 2006-2015 годы" предусмотрены средства федерального бюджета Приказом Минспортуризма РФ.</t>
  </si>
  <si>
    <t xml:space="preserve">Перераспределение средств с раздела «Жилищное строительство» - 22 тыс.руб.; с ОЦП «Улучшение условий проживания отдельных категорий граждан» - 235 тыс.руб.; </t>
  </si>
  <si>
    <t>Сокращение расходов в связи с уточнением объемов работ</t>
  </si>
  <si>
    <t>Перераспределение ассигнований с департамента финансов в связи с уточнением фонда  оплаты труда</t>
  </si>
  <si>
    <t>Перераспределение ассигнований с департамента финансов для  приобретения программного обеспечения АС "Смета"</t>
  </si>
  <si>
    <t>Уменьшение  ассигнований  в рамках  ОЦП"Повышение эффективности и результативности деятельности органов исполнительной власти" в связи с уточнением объемов выполняемых работ</t>
  </si>
  <si>
    <t>Перераспределение ассигнований с Правительства области для проведения ремонтных работ помещения департамента</t>
  </si>
  <si>
    <t>Перераспределение ассигнований на департамент по управлению государственным имуществом на увеличение уставного капитала ОАО " Ярославский индустриальный парк"</t>
  </si>
  <si>
    <t>Перераспределение ассигнований с департамента финансов в связи с изменением полномочий</t>
  </si>
  <si>
    <t>Уменьшение ассигнований за счет экономии при размещении государственного заказа</t>
  </si>
  <si>
    <t xml:space="preserve">Уменьшение ассигнований  в связи с необходимостью выкупа земельного участка для создания промышленного парка на территории Гаврилов-Ямского муниципального района </t>
  </si>
  <si>
    <t>Уменьшение ассигнований в соответствии с действующим законодательством в результате применения регрессивной шкалы при начислении страховых взносов на ФОТи в связи с изменениями графика служебных командировок</t>
  </si>
  <si>
    <t>Перераспределение средств областной целевой программы развития субъектов малого и среднего предпринимательства. Софинансирование с федеральным бюджетом программы развития моногородов (Ростовский муниципальный район)</t>
  </si>
  <si>
    <t>Перераспределение ассигнований с департамента финансов в связи с переездом департамента на новые площади по ул. Советская, д.69. на арендную плату занимаемых площадей и подключение к телефонной и интернет связи</t>
  </si>
  <si>
    <t>Перераспределение ассигнований между целевыми статьями за счет уменьшения ассигнований по природоохранным мероприятиям в связи с уточненнием расходов содержания департамента</t>
  </si>
  <si>
    <t>Перераспределение ассигнований между целевыми статьями в связи с экономией средств при проведении аукционов на выполнение мероприятий по охране лесов</t>
  </si>
  <si>
    <t xml:space="preserve">Средства федерального бюджета на осуществление отдельных полномочий в области лесных отношений </t>
  </si>
  <si>
    <t>Перераспределение ассигнований между разделами в части осуществления полномочий РФ в области содействия занятости населения в связи с уточнением расходов</t>
  </si>
  <si>
    <t>Перераспределение ассигнований между разделами  на проведение Международного дня пожилых людей</t>
  </si>
  <si>
    <t xml:space="preserve">Уменьшение средств  из-за отсутствия заявок от лиц нуждающихся в санаторно-курортном лечении </t>
  </si>
  <si>
    <t>Перераспределение ассигнований с департаментов в части региональной адресной программы дополнительных мероприятий по снижению напряженности на рынке труда</t>
  </si>
  <si>
    <t>Субсидия из федерального бюджета на реализацию дополнительных мероприятий по снижению напряженности на рынке труда моногородов</t>
  </si>
  <si>
    <t>Перераспределение ассигнований с департамента финансов  на ГУ "Содействие" в связи с уточнением расходов по охране помещения</t>
  </si>
  <si>
    <t xml:space="preserve">На компенсацию потерь в доходах организациям железнодорожного транспорта от льготного проезда обучающихся в пригородном сообщении  в рамках софинансирования с федеральным бюджетом в связи с уточнением  фактической потребности. </t>
  </si>
  <si>
    <t>На увеличение субсидирования убытков автомобильного транспорта в сумме 11000 тыс.руб.,  обусловленное возмещением  затрат на оказание транспортных услуг в связи со снижением пассажиропотока.</t>
  </si>
  <si>
    <t>На финансовое обеспечение выполнения государственного задания  (ремонт крыши)  в сумме 4700 тыс.руб.</t>
  </si>
  <si>
    <t>Уменьшение ассигнований в соответствии с действующим законодательством в результате применения регрессивной шкалы при начислении страховых взносов на ФОТ и в связи с уточнением расходов по смете департамента</t>
  </si>
  <si>
    <t xml:space="preserve">Поступление из федерального бюджета </t>
  </si>
  <si>
    <t xml:space="preserve">Перераспределение средств  по компенсации стоимости сан.курор.путевок, в связи с дополнительным обращением лиц нуждающимся в санаторно-курортном лечении  за счет  ассигнований  Правительства области из-за отсутствия заявок от лиц, нуждающихся в санаторно-курортном лечении </t>
  </si>
  <si>
    <t xml:space="preserve">Перераспределение субсидии из федерального бюджета на реализацию дополнительных мероприятий по снижению напряженности на рынке труда </t>
  </si>
  <si>
    <t>Перераспредление ассигнований с Правительства области в связи с отсутствием заявок на компенсация стоимости сан.курор.путевок лицам, нуждающимся в санаторно-куротном лечении  на других распорядителей бюджетных средств</t>
  </si>
  <si>
    <t>Перераспредление ассигнований  Правительству области для оказания адресной материальной помощи с департаментов области</t>
  </si>
  <si>
    <t>Перераспеделение ассигнований поступивших на содержание депутатов ГД Рф и их помощников и членов СФ и их помощников</t>
  </si>
  <si>
    <t>Федеральные средства на выполнение полномочий по государственной регистрации актов гражданского состояния</t>
  </si>
  <si>
    <t>Снятие ассигнований в связи с уточнением сметы расходов Правительства обл.</t>
  </si>
  <si>
    <t xml:space="preserve">Уменьшение ассигнований в соответствии с экономией средств, полученной при размещении госзаказа </t>
  </si>
  <si>
    <t>Перераспределение ассигнований с департамента финансов  (проведения семинара с участием представителей Минфина РФ по вопросам реализации ФЗ №83-ФЗ)</t>
  </si>
  <si>
    <t>Перераспределение ассигнований между разделами бюджетной классификации в связи с уточнением расходов</t>
  </si>
  <si>
    <t xml:space="preserve">Перераспределение ассигнований между муниципальными районами в связи с уточнением потребности </t>
  </si>
  <si>
    <t>Перераспределение ассигнований на департамент агропромышленного комплекса на проведение Международного дня пожилых людей</t>
  </si>
  <si>
    <t>Перераспределение ассигнований на департамент информатизации и связи на восстановлеие волоконно-оптической линии в г.Переславле, ремонтные рабрты АТС в г.Рыбинске и организации резервного копирования портала органов государственной власти Ярославской области.</t>
  </si>
  <si>
    <t>Перераспределение ассигнований на департамент информационно-аналитического обеспечения для проведения ремонтных работ кабинетов департамента</t>
  </si>
  <si>
    <t>Перераспределение ассигнований на департамент финансов в связи с изменением полномочий</t>
  </si>
  <si>
    <t>Перераспределение ассигнований c департамента финансов для устранения нарушений , выявленных в ходе инвентаризации, помещений, предназначенных для размещения системных администраторов в муниципальных районах ГАС "Выборы"</t>
  </si>
  <si>
    <t>Снятие ассигнований в связи с уточнением сметы расходов департемента</t>
  </si>
  <si>
    <t>Перераспределение ассигнований в связи с уточнением расходов</t>
  </si>
  <si>
    <t xml:space="preserve">Перераспределение средств  по компенсации стоимости сан.курор.путевок, в связи с дополнительным обращением лиц нуждающимся в санаторно-курортном лечении  за счет  ассигнований  Правительства области (10 03) из-за отсутствия заявок от лиц нуждающихся в санаторно-курортном лечении </t>
  </si>
  <si>
    <t>Перераспределение ассигнований между целевыми статьями внутри департамента в связи с уточнением расходов</t>
  </si>
  <si>
    <t>Выкуп земельного участка для создания промышленного парка на территории Гаврилов -Яма</t>
  </si>
  <si>
    <t>На дополнительное формирование жилищного фонда путем приобретения жилых помещений для временного проживания специалистов здравоохранения из других регионов РФ</t>
  </si>
  <si>
    <t>Перераспределение ассигнований с департамента экономического развития на увеличение уставного капитала ОАО "Ярославский индустриальный парк" в сумме 8645 тыс.руб., с департамента ЖКХ на увеличение уставного капитала ГУП Яркоммунсервис в сумме 1500 тыс.руб. и ОАО "Ярославская генерирующая компания" в сумме 3400 тыс.руб.</t>
  </si>
  <si>
    <t xml:space="preserve">Снятие ассигнований в связ с уточнением расходов по смете </t>
  </si>
  <si>
    <t>Перераспределение ассигнований за счет  ВЦП "Развитие системы мер социальной поддержки населения Ярославской области"</t>
  </si>
  <si>
    <t>Перерераспределение ассигнований с мероприятий по ВЦП "Развитие системы мер социальной поддержки населения Ярославской области" на оказание адресной материальной помощи</t>
  </si>
  <si>
    <t>Перераспределение ассигнований на перерасчет доплат согласно Закона ЯО "О государственной гражданской службе ЯО" за счет уменьшения  ассигнований в целом по департаменту</t>
  </si>
  <si>
    <t>Снятие ассигнований в связи с уточнением расходов по смете департамента</t>
  </si>
  <si>
    <t>Перераспределение ассигнований  (в связи со  снизижением стоимости новогодних подарков) на Правительство области (для реализации подпрограммы "Семья" ОЦП "Семья и дети" на оказание материальной помощи, необходимой для обеспечения жизнедеятельности несовершеннолетних детей)</t>
  </si>
  <si>
    <t xml:space="preserve">Перераспределение средств на субсидию по компенсации стоимости сан.курор.путевок, в связи с дополнительным обращением лиц нуждающимся в санаторно-курортном лечении  за счет  ассигнований  Правительства области из-за отсутствия заявок от лиц, нуждающихся в санаторно-курортном лечении </t>
  </si>
  <si>
    <t xml:space="preserve">Перераспределение средств между районами в связи с изменением числа детей и перераспределение средств между категориями получателей </t>
  </si>
  <si>
    <t>Перераспределение средств между районами в связи с изменением количества медицинских работников</t>
  </si>
  <si>
    <t>Перераспределение ассигнований на Правительство области в рамках ОЦП "Реформирование региональных финансов Ярославской области" в связи с организацией проведения семинара с участием представителей Минфина РФ по вопросам реализации ФЗ №83-ФЗ</t>
  </si>
  <si>
    <t>Перераспределение ассигнований на Транспортную службу Правительства области для  приобретения программного обеспечения АС "Смета"</t>
  </si>
  <si>
    <t xml:space="preserve">Снятие ассигнований в связи с уточнением расходов </t>
  </si>
  <si>
    <t>Перераспределение ассигнований на Транспортную службу Правительства области в связи с уточнением фонда  оплаты труда</t>
  </si>
  <si>
    <t>Перераспределение ассигнований на  департамент государственного заказа  в связи с уточнением расходов охраны помещения ГУ "Содействия"</t>
  </si>
  <si>
    <t>Перераспределение ассигнований на Избирательную комиссию области на устранение нарушений, выявленных в ходе инвентаризации помещений, предназначенных для размещения системных администраторов в муниципальных районах ГАС "Выборы"</t>
  </si>
  <si>
    <t>Перераспределение ассигнований между разделами бюджетной классификации в связи с переездом структурных подразделений департамента и необходимостью модернизации электрических сетей.</t>
  </si>
  <si>
    <t>Перераспределение ассигнований на департамент по охране и использованию живитного мира  в связи с переездом департамента на новые площади по ул. Советская, д.69. на арендную плату занимаемых площадей и подключение к телефонной и интернет связи</t>
  </si>
  <si>
    <t>Перераспределение ассигнований на департамент АПК в связи с уточнением расходов по переезду комитета гостехнадзора на пр. Октября</t>
  </si>
  <si>
    <t>Перераспределение ассигнований с Правительства области в связи с изменением полномочий</t>
  </si>
  <si>
    <t>Перераспределение ассигнований с Правительства области на проведение Международного дня пожилых людей</t>
  </si>
  <si>
    <t>Перераспределение ассигнований с департамента финансов в связи с уточнением расходов по переезду комитета гостехнадзора на пр. Октября</t>
  </si>
  <si>
    <t>Перераспределение ассигнований с Правительства области на восстановлеие волоконно-оптической линии в г.Переславле, ремонтные рабрты АТС в г.Рыбинске и организации резервного копирования портала органов государственной власти Ярославской области.</t>
  </si>
  <si>
    <t>Перераспределение  ассигнований с Правительства области в рамках  ОЦП"Повышение эффективности и результативности деятельности органов исполнительной власти" в связи с уточнением объемов выполняемых работ</t>
  </si>
  <si>
    <t xml:space="preserve">Перераспределение ассигнований на содержание департамента в связи с уточнением расходов за счет уменьшения расходов по мероприятиям ОЦП «Профилактика правонарушений в Ярославской области» </t>
  </si>
  <si>
    <t>Уточнение принятых передвижек бюджетных ассигнований между целевыми статьями расходов  (перераспределение расходов на озеленение музея-заповедника, на проведение ремонтных работ Трапезной (музей-заповедник) и крыльца ДНТ,  на проведение фестиваля "Краски детства"  за счет уменьшения средств по реконструкции энергоснабжения в биб-ке Некрасова в связи с переносом работ).</t>
  </si>
  <si>
    <t xml:space="preserve">Снятие ассигнований по ГУЗ ЯО "Областная детская клиническая больница" по электроэнергии в связи с переносом сроков ввода в эксплуатацию здания стационара больницы в сумме 1500 тыс.руб.,по ГУЗ ЯО "Областной центр медицины катастроф" по заработной плате в связи с неукоплектованностью бригад экстренного реагирования   в сумме 368 тыс.руб., по услугам аптек за централизованную поставку медикаментов для региональных льготников в связи с экономией цен по проведенным аукционам по закупке медикаментов 800 тыс.руб., всего 2747 тыс.руб., из них снятие по итогам конкурсных процедур 1770 тыс.руб. </t>
  </si>
  <si>
    <t>Перераспределение ассигнований по подведомственным учреждениям, в связи с уточнением потребности, изменением структуры и бюджетной классификации</t>
  </si>
  <si>
    <t>Перераспределение ассигнований на департамент имущества и департамент экономического развития в связи с изменением полномочий</t>
  </si>
  <si>
    <t xml:space="preserve">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государственной корпорации Фонда содействия реформированию жилищно-коммунального хозяйства 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</si>
</sst>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#,##0_ ;\-#,##0\ "/>
    <numFmt numFmtId="165" formatCode="#,##0_ ;[Red]\-#,##0\ "/>
    <numFmt numFmtId="166" formatCode="0.0"/>
    <numFmt numFmtId="167" formatCode="_-* #,##0_р_._-;\-* #,##0_р_._-;_-* &quot;-&quot;??_р_._-;_-@_-"/>
  </numFmts>
  <fonts count="47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 Cyr"/>
      <charset val="204"/>
    </font>
    <font>
      <b/>
      <sz val="9"/>
      <name val="Times New Roman"/>
      <family val="1"/>
      <charset val="204"/>
    </font>
    <font>
      <b/>
      <sz val="10"/>
      <name val="Arial"/>
      <family val="2"/>
      <charset val="204"/>
    </font>
    <font>
      <b/>
      <u/>
      <sz val="10"/>
      <name val="Arial"/>
      <family val="2"/>
      <charset val="204"/>
    </font>
    <font>
      <sz val="8"/>
      <name val="Arial Cyr"/>
      <charset val="204"/>
    </font>
    <font>
      <sz val="10"/>
      <name val="Arial Cyr"/>
    </font>
    <font>
      <sz val="8"/>
      <name val="Arial Cyr"/>
    </font>
    <font>
      <sz val="8"/>
      <name val="Arial"/>
      <family val="2"/>
      <charset val="204"/>
    </font>
    <font>
      <b/>
      <sz val="8"/>
      <name val="Arial Cyr"/>
      <charset val="204"/>
    </font>
    <font>
      <sz val="14"/>
      <name val="Times New Roman"/>
      <family val="1"/>
      <charset val="204"/>
    </font>
    <font>
      <b/>
      <sz val="14"/>
      <name val="Arial Cyr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9"/>
      <name val="Arial Cyr"/>
      <charset val="204"/>
    </font>
    <font>
      <sz val="9"/>
      <name val="Arial"/>
      <family val="2"/>
      <charset val="204"/>
    </font>
    <font>
      <sz val="1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9"/>
      <color rgb="FFFF0000"/>
      <name val="Times New Roman"/>
      <family val="1"/>
      <charset val="204"/>
    </font>
    <font>
      <b/>
      <sz val="8"/>
      <color rgb="FFFF0000"/>
      <name val="Arial"/>
      <family val="2"/>
      <charset val="204"/>
    </font>
    <font>
      <sz val="10"/>
      <color rgb="FF00B050"/>
      <name val="Arial Cyr"/>
      <charset val="204"/>
    </font>
    <font>
      <sz val="10"/>
      <color rgb="FFC00000"/>
      <name val="Arial Cyr"/>
      <charset val="204"/>
    </font>
    <font>
      <sz val="12"/>
      <color rgb="FFC00000"/>
      <name val="Times New Roman"/>
      <family val="1"/>
      <charset val="204"/>
    </font>
    <font>
      <i/>
      <sz val="10"/>
      <name val="Arial Cyr"/>
      <charset val="204"/>
    </font>
    <font>
      <sz val="11"/>
      <name val="Arial"/>
      <family val="2"/>
      <charset val="204"/>
    </font>
    <font>
      <u/>
      <sz val="10"/>
      <name val="Arial"/>
      <family val="2"/>
      <charset val="204"/>
    </font>
    <font>
      <b/>
      <sz val="9"/>
      <name val="Arial Cyr"/>
      <charset val="204"/>
    </font>
    <font>
      <sz val="12"/>
      <name val="Arial Cyr"/>
      <charset val="204"/>
    </font>
    <font>
      <sz val="12"/>
      <name val="Arial"/>
      <family val="2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b/>
      <sz val="9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0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8">
    <xf numFmtId="0" fontId="0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1" fillId="0" borderId="0" applyFont="0" applyFill="0" applyBorder="0" applyAlignment="0" applyProtection="0"/>
    <xf numFmtId="0" fontId="45" fillId="0" borderId="0"/>
    <xf numFmtId="9" fontId="1" fillId="0" borderId="0" applyFont="0" applyFill="0" applyBorder="0" applyAlignment="0" applyProtection="0"/>
  </cellStyleXfs>
  <cellXfs count="424">
    <xf numFmtId="0" fontId="0" fillId="0" borderId="0" xfId="0"/>
    <xf numFmtId="0" fontId="6" fillId="0" borderId="1" xfId="14" applyNumberFormat="1" applyFont="1" applyFill="1" applyBorder="1" applyAlignment="1" applyProtection="1">
      <alignment horizont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vertical="top" wrapText="1"/>
      <protection hidden="1"/>
    </xf>
    <xf numFmtId="49" fontId="7" fillId="0" borderId="1" xfId="0" applyNumberFormat="1" applyFont="1" applyFill="1" applyBorder="1" applyAlignment="1">
      <alignment horizontal="left" wrapText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6" fillId="0" borderId="2" xfId="14" applyNumberFormat="1" applyFont="1" applyFill="1" applyBorder="1" applyAlignment="1" applyProtection="1">
      <alignment horizontal="center" wrapText="1"/>
      <protection hidden="1"/>
    </xf>
    <xf numFmtId="49" fontId="2" fillId="0" borderId="1" xfId="0" applyNumberFormat="1" applyFont="1" applyFill="1" applyBorder="1" applyAlignment="1">
      <alignment horizontal="left" vertical="top" wrapText="1"/>
    </xf>
    <xf numFmtId="0" fontId="2" fillId="0" borderId="1" xfId="1" applyNumberFormat="1" applyFont="1" applyFill="1" applyBorder="1" applyAlignment="1" applyProtection="1">
      <alignment vertical="top" wrapText="1"/>
      <protection hidden="1"/>
    </xf>
    <xf numFmtId="0" fontId="2" fillId="0" borderId="1" xfId="1" applyNumberFormat="1" applyFont="1" applyFill="1" applyBorder="1" applyAlignment="1" applyProtection="1">
      <alignment horizontal="justify" vertical="top" wrapText="1"/>
      <protection hidden="1"/>
    </xf>
    <xf numFmtId="0" fontId="12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0" applyFont="1" applyFill="1" applyBorder="1"/>
    <xf numFmtId="0" fontId="0" fillId="0" borderId="1" xfId="0" applyFont="1" applyFill="1" applyBorder="1"/>
    <xf numFmtId="0" fontId="2" fillId="0" borderId="1" xfId="8" applyNumberFormat="1" applyFont="1" applyFill="1" applyBorder="1" applyAlignment="1" applyProtection="1">
      <alignment vertical="top" wrapText="1"/>
      <protection hidden="1"/>
    </xf>
    <xf numFmtId="0" fontId="4" fillId="0" borderId="1" xfId="9" applyNumberFormat="1" applyFont="1" applyFill="1" applyBorder="1" applyAlignment="1" applyProtection="1">
      <alignment vertical="top" wrapText="1"/>
      <protection hidden="1"/>
    </xf>
    <xf numFmtId="0" fontId="4" fillId="0" borderId="1" xfId="10" applyNumberFormat="1" applyFont="1" applyFill="1" applyBorder="1" applyAlignment="1" applyProtection="1">
      <alignment horizontal="left" vertical="top" wrapText="1"/>
      <protection hidden="1"/>
    </xf>
    <xf numFmtId="0" fontId="2" fillId="0" borderId="1" xfId="10" applyNumberFormat="1" applyFont="1" applyFill="1" applyBorder="1" applyAlignment="1" applyProtection="1">
      <alignment vertical="top" wrapText="1"/>
      <protection hidden="1"/>
    </xf>
    <xf numFmtId="0" fontId="4" fillId="0" borderId="1" xfId="11" applyNumberFormat="1" applyFont="1" applyFill="1" applyBorder="1" applyAlignment="1" applyProtection="1">
      <alignment horizontal="left" vertical="top" wrapText="1"/>
      <protection hidden="1"/>
    </xf>
    <xf numFmtId="0" fontId="2" fillId="0" borderId="1" xfId="11" applyNumberFormat="1" applyFont="1" applyFill="1" applyBorder="1" applyAlignment="1" applyProtection="1">
      <alignment vertical="top" wrapText="1"/>
      <protection hidden="1"/>
    </xf>
    <xf numFmtId="0" fontId="4" fillId="0" borderId="1" xfId="12" applyNumberFormat="1" applyFont="1" applyFill="1" applyBorder="1" applyAlignment="1" applyProtection="1">
      <alignment horizontal="left" vertical="top" wrapText="1"/>
      <protection hidden="1"/>
    </xf>
    <xf numFmtId="0" fontId="4" fillId="0" borderId="1" xfId="13" applyNumberFormat="1" applyFont="1" applyFill="1" applyBorder="1" applyAlignment="1" applyProtection="1">
      <alignment horizontal="left" vertical="top" wrapText="1"/>
      <protection hidden="1"/>
    </xf>
    <xf numFmtId="0" fontId="4" fillId="0" borderId="1" xfId="2" applyNumberFormat="1" applyFont="1" applyFill="1" applyBorder="1" applyAlignment="1" applyProtection="1">
      <alignment horizontal="left" vertical="top" wrapText="1"/>
      <protection hidden="1"/>
    </xf>
    <xf numFmtId="0" fontId="4" fillId="0" borderId="1" xfId="3" applyNumberFormat="1" applyFont="1" applyFill="1" applyBorder="1" applyAlignment="1" applyProtection="1">
      <alignment horizontal="left" vertical="top" wrapText="1"/>
      <protection hidden="1"/>
    </xf>
    <xf numFmtId="0" fontId="4" fillId="0" borderId="1" xfId="4" applyNumberFormat="1" applyFont="1" applyFill="1" applyBorder="1" applyAlignment="1" applyProtection="1">
      <alignment horizontal="left" vertical="top" wrapText="1"/>
      <protection hidden="1"/>
    </xf>
    <xf numFmtId="0" fontId="4" fillId="0" borderId="1" xfId="5" applyNumberFormat="1" applyFont="1" applyFill="1" applyBorder="1" applyAlignment="1" applyProtection="1">
      <alignment horizontal="left" vertical="top" wrapText="1"/>
      <protection hidden="1"/>
    </xf>
    <xf numFmtId="0" fontId="2" fillId="0" borderId="1" xfId="5" applyNumberFormat="1" applyFont="1" applyFill="1" applyBorder="1" applyAlignment="1" applyProtection="1">
      <alignment vertical="top" wrapText="1"/>
      <protection hidden="1"/>
    </xf>
    <xf numFmtId="0" fontId="4" fillId="0" borderId="1" xfId="6" applyNumberFormat="1" applyFont="1" applyFill="1" applyBorder="1" applyAlignment="1" applyProtection="1">
      <alignment horizontal="left" vertical="top" wrapText="1"/>
      <protection hidden="1"/>
    </xf>
    <xf numFmtId="0" fontId="2" fillId="0" borderId="1" xfId="6" applyNumberFormat="1" applyFont="1" applyFill="1" applyBorder="1" applyAlignment="1" applyProtection="1">
      <alignment vertical="top" wrapText="1"/>
      <protection hidden="1"/>
    </xf>
    <xf numFmtId="0" fontId="12" fillId="0" borderId="1" xfId="7" applyNumberFormat="1" applyFont="1" applyFill="1" applyBorder="1" applyAlignment="1" applyProtection="1">
      <alignment horizontal="left" vertical="top" wrapText="1"/>
      <protection hidden="1"/>
    </xf>
    <xf numFmtId="0" fontId="2" fillId="0" borderId="1" xfId="2" applyNumberFormat="1" applyFont="1" applyFill="1" applyBorder="1" applyAlignment="1" applyProtection="1">
      <alignment vertical="top" wrapText="1"/>
      <protection hidden="1"/>
    </xf>
    <xf numFmtId="0" fontId="12" fillId="0" borderId="1" xfId="2" applyNumberFormat="1" applyFont="1" applyFill="1" applyBorder="1" applyAlignment="1" applyProtection="1">
      <alignment horizontal="left" vertical="top" wrapText="1"/>
      <protection hidden="1"/>
    </xf>
    <xf numFmtId="0" fontId="2" fillId="0" borderId="1" xfId="2" applyNumberFormat="1" applyFont="1" applyFill="1" applyBorder="1" applyAlignment="1" applyProtection="1">
      <alignment wrapText="1"/>
      <protection hidden="1"/>
    </xf>
    <xf numFmtId="0" fontId="16" fillId="0" borderId="1" xfId="14" applyNumberFormat="1" applyFont="1" applyFill="1" applyBorder="1" applyAlignment="1" applyProtection="1">
      <alignment horizontal="center" wrapText="1"/>
      <protection hidden="1"/>
    </xf>
    <xf numFmtId="49" fontId="12" fillId="0" borderId="1" xfId="2" applyNumberFormat="1" applyFont="1" applyFill="1" applyBorder="1" applyAlignment="1" applyProtection="1">
      <alignment horizontal="left" vertical="top" wrapText="1"/>
      <protection hidden="1"/>
    </xf>
    <xf numFmtId="0" fontId="17" fillId="0" borderId="1" xfId="14" applyNumberFormat="1" applyFont="1" applyFill="1" applyBorder="1" applyAlignment="1" applyProtection="1">
      <alignment horizontal="center" wrapText="1"/>
      <protection hidden="1"/>
    </xf>
    <xf numFmtId="0" fontId="23" fillId="0" borderId="1" xfId="14" applyNumberFormat="1" applyFont="1" applyFill="1" applyBorder="1" applyAlignment="1" applyProtection="1">
      <alignment horizontal="center" wrapText="1"/>
      <protection hidden="1"/>
    </xf>
    <xf numFmtId="0" fontId="4" fillId="0" borderId="1" xfId="2" applyNumberFormat="1" applyFont="1" applyFill="1" applyBorder="1" applyAlignment="1" applyProtection="1">
      <alignment vertical="top" wrapText="1"/>
      <protection hidden="1"/>
    </xf>
    <xf numFmtId="0" fontId="2" fillId="0" borderId="4" xfId="2" applyNumberFormat="1" applyFont="1" applyFill="1" applyBorder="1" applyAlignment="1" applyProtection="1">
      <alignment vertical="top" wrapText="1"/>
      <protection hidden="1"/>
    </xf>
    <xf numFmtId="0" fontId="21" fillId="0" borderId="1" xfId="1" applyNumberFormat="1" applyFont="1" applyFill="1" applyBorder="1" applyAlignment="1" applyProtection="1">
      <alignment vertical="top" wrapText="1"/>
      <protection hidden="1"/>
    </xf>
    <xf numFmtId="0" fontId="5" fillId="0" borderId="2" xfId="0" applyFont="1" applyFill="1" applyBorder="1"/>
    <xf numFmtId="0" fontId="18" fillId="0" borderId="1" xfId="0" applyFont="1" applyFill="1" applyBorder="1"/>
    <xf numFmtId="0" fontId="24" fillId="0" borderId="1" xfId="0" applyFont="1" applyFill="1" applyBorder="1"/>
    <xf numFmtId="0" fontId="2" fillId="0" borderId="1" xfId="2" applyNumberFormat="1" applyFont="1" applyFill="1" applyBorder="1" applyAlignment="1" applyProtection="1">
      <alignment horizontal="left" vertical="top" wrapText="1"/>
      <protection hidden="1"/>
    </xf>
    <xf numFmtId="49" fontId="4" fillId="0" borderId="1" xfId="2" applyNumberFormat="1" applyFont="1" applyFill="1" applyBorder="1" applyAlignment="1" applyProtection="1">
      <alignment horizontal="left" vertical="top" wrapText="1"/>
      <protection hidden="1"/>
    </xf>
    <xf numFmtId="0" fontId="25" fillId="0" borderId="1" xfId="0" applyFont="1" applyFill="1" applyBorder="1"/>
    <xf numFmtId="0" fontId="23" fillId="0" borderId="4" xfId="14" applyNumberFormat="1" applyFont="1" applyFill="1" applyBorder="1" applyAlignment="1" applyProtection="1">
      <alignment horizontal="center" wrapText="1"/>
      <protection hidden="1"/>
    </xf>
    <xf numFmtId="0" fontId="17" fillId="0" borderId="5" xfId="14" applyNumberFormat="1" applyFont="1" applyFill="1" applyBorder="1" applyAlignment="1" applyProtection="1">
      <alignment horizontal="center" wrapText="1"/>
      <protection hidden="1"/>
    </xf>
    <xf numFmtId="0" fontId="5" fillId="0" borderId="0" xfId="0" applyFont="1" applyFill="1"/>
    <xf numFmtId="0" fontId="5" fillId="0" borderId="0" xfId="0" applyFont="1" applyFill="1" applyAlignment="1">
      <alignment horizontal="left" vertical="top"/>
    </xf>
    <xf numFmtId="0" fontId="0" fillId="0" borderId="0" xfId="0" applyFont="1" applyFill="1"/>
    <xf numFmtId="0" fontId="14" fillId="0" borderId="0" xfId="0" applyFont="1" applyFill="1"/>
    <xf numFmtId="0" fontId="0" fillId="0" borderId="0" xfId="0" applyFont="1" applyFill="1" applyAlignment="1">
      <alignment vertical="top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wrapText="1"/>
    </xf>
    <xf numFmtId="0" fontId="0" fillId="0" borderId="2" xfId="0" applyFont="1" applyFill="1" applyBorder="1" applyAlignment="1">
      <alignment horizont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/>
    </xf>
    <xf numFmtId="0" fontId="0" fillId="0" borderId="1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0" fillId="0" borderId="5" xfId="0" applyFont="1" applyFill="1" applyBorder="1"/>
    <xf numFmtId="0" fontId="0" fillId="0" borderId="2" xfId="0" applyFont="1" applyFill="1" applyBorder="1"/>
    <xf numFmtId="0" fontId="10" fillId="0" borderId="1" xfId="0" applyFont="1" applyFill="1" applyBorder="1"/>
    <xf numFmtId="0" fontId="0" fillId="0" borderId="1" xfId="0" applyFont="1" applyFill="1" applyBorder="1" applyAlignment="1">
      <alignment horizontal="justify" vertical="top"/>
    </xf>
    <xf numFmtId="0" fontId="5" fillId="0" borderId="1" xfId="0" applyNumberFormat="1" applyFont="1" applyFill="1" applyBorder="1"/>
    <xf numFmtId="0" fontId="5" fillId="0" borderId="2" xfId="0" applyNumberFormat="1" applyFont="1" applyFill="1" applyBorder="1"/>
    <xf numFmtId="0" fontId="2" fillId="0" borderId="1" xfId="8" applyNumberFormat="1" applyFont="1" applyFill="1" applyBorder="1" applyAlignment="1" applyProtection="1">
      <alignment horizontal="justify" wrapText="1"/>
      <protection hidden="1"/>
    </xf>
    <xf numFmtId="0" fontId="0" fillId="0" borderId="1" xfId="0" applyFont="1" applyFill="1" applyBorder="1" applyAlignment="1">
      <alignment wrapText="1"/>
    </xf>
    <xf numFmtId="0" fontId="0" fillId="0" borderId="1" xfId="0" applyFont="1" applyFill="1" applyBorder="1" applyAlignment="1">
      <alignment horizontal="right"/>
    </xf>
    <xf numFmtId="0" fontId="0" fillId="0" borderId="1" xfId="0" applyFont="1" applyFill="1" applyBorder="1" applyAlignment="1">
      <alignment horizontal="justify"/>
    </xf>
    <xf numFmtId="0" fontId="2" fillId="0" borderId="1" xfId="1" applyNumberFormat="1" applyFont="1" applyFill="1" applyBorder="1" applyAlignment="1" applyProtection="1">
      <alignment wrapText="1"/>
      <protection hidden="1"/>
    </xf>
    <xf numFmtId="0" fontId="12" fillId="0" borderId="1" xfId="2" applyNumberFormat="1" applyFont="1" applyFill="1" applyBorder="1" applyAlignment="1" applyProtection="1">
      <alignment vertical="top" wrapText="1"/>
      <protection hidden="1"/>
    </xf>
    <xf numFmtId="0" fontId="0" fillId="0" borderId="1" xfId="0" applyFont="1" applyFill="1" applyBorder="1" applyAlignment="1">
      <alignment vertical="top" wrapText="1"/>
    </xf>
    <xf numFmtId="0" fontId="17" fillId="0" borderId="1" xfId="0" applyFont="1" applyFill="1" applyBorder="1"/>
    <xf numFmtId="0" fontId="0" fillId="0" borderId="1" xfId="0" applyNumberFormat="1" applyFont="1" applyFill="1" applyBorder="1" applyAlignment="1">
      <alignment wrapText="1"/>
    </xf>
    <xf numFmtId="3" fontId="0" fillId="0" borderId="1" xfId="0" applyNumberFormat="1" applyFont="1" applyFill="1" applyBorder="1"/>
    <xf numFmtId="3" fontId="2" fillId="0" borderId="1" xfId="0" applyNumberFormat="1" applyFont="1" applyFill="1" applyBorder="1" applyAlignment="1">
      <alignment wrapText="1"/>
    </xf>
    <xf numFmtId="0" fontId="18" fillId="0" borderId="1" xfId="0" applyFont="1" applyFill="1" applyBorder="1" applyAlignment="1">
      <alignment wrapText="1"/>
    </xf>
    <xf numFmtId="0" fontId="18" fillId="0" borderId="0" xfId="0" applyFont="1" applyFill="1"/>
    <xf numFmtId="1" fontId="5" fillId="0" borderId="1" xfId="0" applyNumberFormat="1" applyFont="1" applyFill="1" applyBorder="1"/>
    <xf numFmtId="1" fontId="0" fillId="0" borderId="1" xfId="0" applyNumberFormat="1" applyFont="1" applyFill="1" applyBorder="1"/>
    <xf numFmtId="0" fontId="0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25" fillId="0" borderId="0" xfId="0" applyFont="1" applyFill="1"/>
    <xf numFmtId="0" fontId="17" fillId="0" borderId="1" xfId="2" applyNumberFormat="1" applyFont="1" applyFill="1" applyBorder="1" applyAlignment="1" applyProtection="1">
      <alignment horizontal="left" vertical="top" wrapText="1"/>
      <protection hidden="1"/>
    </xf>
    <xf numFmtId="0" fontId="19" fillId="0" borderId="1" xfId="0" applyFont="1" applyFill="1" applyBorder="1"/>
    <xf numFmtId="0" fontId="26" fillId="0" borderId="2" xfId="0" applyFont="1" applyFill="1" applyBorder="1"/>
    <xf numFmtId="0" fontId="17" fillId="0" borderId="0" xfId="0" applyFont="1" applyFill="1" applyAlignment="1">
      <alignment horizontal="left" vertical="top"/>
    </xf>
    <xf numFmtId="0" fontId="24" fillId="0" borderId="4" xfId="0" applyFont="1" applyFill="1" applyBorder="1"/>
    <xf numFmtId="0" fontId="17" fillId="0" borderId="5" xfId="2" applyNumberFormat="1" applyFont="1" applyFill="1" applyBorder="1" applyAlignment="1" applyProtection="1">
      <alignment horizontal="left" vertical="top" wrapText="1"/>
      <protection hidden="1"/>
    </xf>
    <xf numFmtId="0" fontId="18" fillId="0" borderId="0" xfId="0" applyFont="1" applyFill="1" applyAlignment="1" applyProtection="1"/>
    <xf numFmtId="0" fontId="17" fillId="0" borderId="1" xfId="0" applyFont="1" applyFill="1" applyBorder="1" applyAlignment="1" applyProtection="1"/>
    <xf numFmtId="0" fontId="0" fillId="0" borderId="1" xfId="0" applyFont="1" applyFill="1" applyBorder="1" applyAlignment="1">
      <alignment horizontal="left" vertical="top" wrapText="1"/>
    </xf>
    <xf numFmtId="0" fontId="0" fillId="0" borderId="0" xfId="0" applyFont="1" applyFill="1" applyBorder="1"/>
    <xf numFmtId="0" fontId="9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/>
    <xf numFmtId="0" fontId="9" fillId="0" borderId="1" xfId="0" applyFont="1" applyFill="1" applyBorder="1"/>
    <xf numFmtId="0" fontId="13" fillId="0" borderId="1" xfId="0" applyFont="1" applyFill="1" applyBorder="1"/>
    <xf numFmtId="1" fontId="0" fillId="0" borderId="1" xfId="0" applyNumberFormat="1" applyFont="1" applyFill="1" applyBorder="1" applyAlignment="1">
      <alignment vertical="top"/>
    </xf>
    <xf numFmtId="1" fontId="5" fillId="0" borderId="2" xfId="0" applyNumberFormat="1" applyFont="1" applyFill="1" applyBorder="1"/>
    <xf numFmtId="0" fontId="5" fillId="0" borderId="0" xfId="0" applyFont="1" applyFill="1" applyBorder="1"/>
    <xf numFmtId="0" fontId="0" fillId="0" borderId="0" xfId="0" applyFont="1" applyFill="1" applyBorder="1" applyAlignment="1">
      <alignment vertical="top"/>
    </xf>
    <xf numFmtId="1" fontId="5" fillId="0" borderId="1" xfId="0" applyNumberFormat="1" applyFont="1" applyFill="1" applyBorder="1" applyAlignment="1">
      <alignment horizontal="right"/>
    </xf>
    <xf numFmtId="1" fontId="5" fillId="0" borderId="2" xfId="0" applyNumberFormat="1" applyFont="1" applyFill="1" applyBorder="1" applyAlignment="1">
      <alignment horizontal="right"/>
    </xf>
    <xf numFmtId="0" fontId="6" fillId="0" borderId="1" xfId="14" applyNumberFormat="1" applyFont="1" applyFill="1" applyBorder="1" applyAlignment="1" applyProtection="1">
      <alignment horizontal="center" vertical="center" wrapText="1"/>
      <protection hidden="1"/>
    </xf>
    <xf numFmtId="0" fontId="12" fillId="0" borderId="1" xfId="1" applyNumberFormat="1" applyFont="1" applyFill="1" applyBorder="1" applyAlignment="1" applyProtection="1">
      <alignment vertical="center" wrapText="1"/>
      <protection hidden="1"/>
    </xf>
    <xf numFmtId="49" fontId="0" fillId="0" borderId="1" xfId="0" applyNumberFormat="1" applyFont="1" applyFill="1" applyBorder="1" applyAlignment="1">
      <alignment horizontal="right"/>
    </xf>
    <xf numFmtId="49" fontId="0" fillId="0" borderId="2" xfId="0" applyNumberFormat="1" applyFont="1" applyFill="1" applyBorder="1" applyAlignment="1">
      <alignment horizontal="right"/>
    </xf>
    <xf numFmtId="0" fontId="0" fillId="0" borderId="1" xfId="0" applyFont="1" applyFill="1" applyBorder="1" applyAlignment="1"/>
    <xf numFmtId="164" fontId="1" fillId="0" borderId="1" xfId="15" applyNumberFormat="1" applyFont="1" applyFill="1" applyBorder="1"/>
    <xf numFmtId="0" fontId="12" fillId="0" borderId="1" xfId="1" applyNumberFormat="1" applyFont="1" applyFill="1" applyBorder="1" applyAlignment="1" applyProtection="1">
      <alignment vertical="top" wrapText="1"/>
      <protection hidden="1"/>
    </xf>
    <xf numFmtId="0" fontId="17" fillId="0" borderId="1" xfId="14" applyNumberFormat="1" applyFont="1" applyFill="1" applyBorder="1" applyAlignment="1" applyProtection="1">
      <alignment horizontal="center" vertical="top" wrapText="1"/>
      <protection hidden="1"/>
    </xf>
    <xf numFmtId="165" fontId="18" fillId="0" borderId="1" xfId="0" applyNumberFormat="1" applyFont="1" applyFill="1" applyBorder="1" applyAlignment="1">
      <alignment horizontal="right" vertical="top"/>
    </xf>
    <xf numFmtId="0" fontId="7" fillId="0" borderId="1" xfId="0" applyFont="1" applyFill="1" applyBorder="1"/>
    <xf numFmtId="0" fontId="2" fillId="0" borderId="2" xfId="0" applyFont="1" applyFill="1" applyBorder="1"/>
    <xf numFmtId="1" fontId="0" fillId="0" borderId="1" xfId="0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left" vertical="top"/>
    </xf>
    <xf numFmtId="0" fontId="11" fillId="0" borderId="1" xfId="0" applyFont="1" applyFill="1" applyBorder="1"/>
    <xf numFmtId="0" fontId="11" fillId="0" borderId="2" xfId="0" applyFont="1" applyFill="1" applyBorder="1"/>
    <xf numFmtId="1" fontId="0" fillId="0" borderId="0" xfId="0" applyNumberFormat="1" applyFont="1" applyFill="1"/>
    <xf numFmtId="0" fontId="0" fillId="0" borderId="1" xfId="0" applyFill="1" applyBorder="1" applyAlignment="1">
      <alignment wrapText="1"/>
    </xf>
    <xf numFmtId="0" fontId="0" fillId="0" borderId="1" xfId="0" applyFill="1" applyBorder="1" applyAlignment="1">
      <alignment vertical="top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/>
    <xf numFmtId="0" fontId="0" fillId="0" borderId="1" xfId="0" applyFill="1" applyBorder="1" applyAlignment="1">
      <alignment horizontal="justify" vertical="justify"/>
    </xf>
    <xf numFmtId="0" fontId="5" fillId="0" borderId="0" xfId="0" applyFont="1" applyFill="1" applyBorder="1" applyAlignment="1">
      <alignment wrapText="1"/>
    </xf>
    <xf numFmtId="0" fontId="26" fillId="0" borderId="1" xfId="0" applyFont="1" applyFill="1" applyBorder="1"/>
    <xf numFmtId="0" fontId="23" fillId="0" borderId="1" xfId="0" applyFont="1" applyFill="1" applyBorder="1"/>
    <xf numFmtId="1" fontId="23" fillId="0" borderId="1" xfId="0" applyNumberFormat="1" applyFont="1" applyFill="1" applyBorder="1"/>
    <xf numFmtId="0" fontId="24" fillId="0" borderId="5" xfId="0" applyFont="1" applyFill="1" applyBorder="1"/>
    <xf numFmtId="0" fontId="25" fillId="0" borderId="0" xfId="0" applyFont="1" applyFill="1" applyBorder="1"/>
    <xf numFmtId="1" fontId="25" fillId="0" borderId="1" xfId="0" applyNumberFormat="1" applyFont="1" applyFill="1" applyBorder="1" applyAlignment="1">
      <alignment horizontal="right"/>
    </xf>
    <xf numFmtId="1" fontId="25" fillId="0" borderId="1" xfId="0" applyNumberFormat="1" applyFont="1" applyFill="1" applyBorder="1"/>
    <xf numFmtId="3" fontId="26" fillId="0" borderId="1" xfId="0" applyNumberFormat="1" applyFont="1" applyFill="1" applyBorder="1"/>
    <xf numFmtId="165" fontId="24" fillId="0" borderId="1" xfId="0" applyNumberFormat="1" applyFont="1" applyFill="1" applyBorder="1" applyAlignment="1">
      <alignment horizontal="right" vertical="top"/>
    </xf>
    <xf numFmtId="0" fontId="28" fillId="0" borderId="1" xfId="0" applyFont="1" applyFill="1" applyBorder="1"/>
    <xf numFmtId="0" fontId="25" fillId="0" borderId="1" xfId="0" applyFont="1" applyFill="1" applyBorder="1" applyAlignment="1">
      <alignment wrapText="1"/>
    </xf>
    <xf numFmtId="49" fontId="25" fillId="0" borderId="1" xfId="0" applyNumberFormat="1" applyFont="1" applyFill="1" applyBorder="1" applyAlignment="1">
      <alignment horizontal="right"/>
    </xf>
    <xf numFmtId="0" fontId="25" fillId="0" borderId="1" xfId="0" applyFont="1" applyFill="1" applyBorder="1" applyAlignment="1">
      <alignment horizontal="right"/>
    </xf>
    <xf numFmtId="1" fontId="5" fillId="0" borderId="0" xfId="0" applyNumberFormat="1" applyFont="1" applyFill="1" applyBorder="1" applyAlignment="1">
      <alignment vertical="top"/>
    </xf>
    <xf numFmtId="0" fontId="0" fillId="0" borderId="4" xfId="0" applyFill="1" applyBorder="1" applyAlignment="1">
      <alignment vertical="top" wrapText="1"/>
    </xf>
    <xf numFmtId="0" fontId="5" fillId="2" borderId="1" xfId="0" applyFont="1" applyFill="1" applyBorder="1"/>
    <xf numFmtId="0" fontId="8" fillId="2" borderId="1" xfId="1" applyNumberFormat="1" applyFont="1" applyFill="1" applyBorder="1" applyAlignment="1" applyProtection="1">
      <alignment horizontal="center" vertical="center" wrapText="1"/>
      <protection hidden="1"/>
    </xf>
    <xf numFmtId="1" fontId="5" fillId="2" borderId="1" xfId="0" applyNumberFormat="1" applyFont="1" applyFill="1" applyBorder="1" applyAlignment="1">
      <alignment horizontal="right" vertical="center"/>
    </xf>
    <xf numFmtId="0" fontId="0" fillId="2" borderId="1" xfId="0" applyFont="1" applyFill="1" applyBorder="1" applyAlignment="1">
      <alignment vertical="top"/>
    </xf>
    <xf numFmtId="1" fontId="5" fillId="2" borderId="2" xfId="0" applyNumberFormat="1" applyFont="1" applyFill="1" applyBorder="1" applyAlignment="1">
      <alignment horizontal="right" vertical="center"/>
    </xf>
    <xf numFmtId="0" fontId="0" fillId="2" borderId="1" xfId="0" applyFont="1" applyFill="1" applyBorder="1"/>
    <xf numFmtId="0" fontId="0" fillId="2" borderId="0" xfId="0" applyFont="1" applyFill="1"/>
    <xf numFmtId="49" fontId="0" fillId="0" borderId="0" xfId="0" applyNumberFormat="1" applyFont="1" applyFill="1"/>
    <xf numFmtId="49" fontId="0" fillId="3" borderId="0" xfId="0" applyNumberFormat="1" applyFont="1" applyFill="1"/>
    <xf numFmtId="1" fontId="5" fillId="2" borderId="1" xfId="0" applyNumberFormat="1" applyFont="1" applyFill="1" applyBorder="1"/>
    <xf numFmtId="1" fontId="5" fillId="2" borderId="2" xfId="0" applyNumberFormat="1" applyFont="1" applyFill="1" applyBorder="1"/>
    <xf numFmtId="0" fontId="0" fillId="5" borderId="0" xfId="0" applyFont="1" applyFill="1"/>
    <xf numFmtId="1" fontId="0" fillId="6" borderId="0" xfId="0" applyNumberFormat="1" applyFont="1" applyFill="1"/>
    <xf numFmtId="165" fontId="0" fillId="0" borderId="0" xfId="0" applyNumberFormat="1" applyFont="1" applyFill="1"/>
    <xf numFmtId="0" fontId="28" fillId="0" borderId="4" xfId="2" applyNumberFormat="1" applyFont="1" applyFill="1" applyBorder="1" applyAlignment="1" applyProtection="1">
      <alignment vertical="top" wrapText="1"/>
      <protection hidden="1"/>
    </xf>
    <xf numFmtId="0" fontId="2" fillId="0" borderId="5" xfId="2" applyNumberFormat="1" applyFont="1" applyFill="1" applyBorder="1" applyAlignment="1" applyProtection="1">
      <alignment horizontal="left" vertical="center" wrapText="1"/>
      <protection hidden="1"/>
    </xf>
    <xf numFmtId="1" fontId="0" fillId="0" borderId="0" xfId="0" applyNumberFormat="1" applyFont="1" applyFill="1" applyBorder="1"/>
    <xf numFmtId="0" fontId="12" fillId="0" borderId="1" xfId="9" applyNumberFormat="1" applyFont="1" applyFill="1" applyBorder="1" applyAlignment="1" applyProtection="1">
      <alignment vertical="top" wrapText="1"/>
      <protection hidden="1"/>
    </xf>
    <xf numFmtId="0" fontId="2" fillId="0" borderId="4" xfId="2" applyNumberFormat="1" applyFont="1" applyFill="1" applyBorder="1" applyAlignment="1" applyProtection="1">
      <alignment vertical="center" wrapText="1"/>
      <protection hidden="1"/>
    </xf>
    <xf numFmtId="166" fontId="5" fillId="0" borderId="0" xfId="0" applyNumberFormat="1" applyFont="1" applyFill="1" applyBorder="1"/>
    <xf numFmtId="1" fontId="25" fillId="0" borderId="0" xfId="0" applyNumberFormat="1" applyFont="1" applyFill="1" applyBorder="1"/>
    <xf numFmtId="166" fontId="0" fillId="0" borderId="0" xfId="0" applyNumberFormat="1" applyFont="1" applyFill="1" applyBorder="1"/>
    <xf numFmtId="0" fontId="17" fillId="0" borderId="4" xfId="14" applyNumberFormat="1" applyFont="1" applyFill="1" applyBorder="1" applyAlignment="1" applyProtection="1">
      <alignment horizontal="center" wrapText="1"/>
      <protection hidden="1"/>
    </xf>
    <xf numFmtId="166" fontId="5" fillId="4" borderId="0" xfId="0" applyNumberFormat="1" applyFont="1" applyFill="1" applyBorder="1"/>
    <xf numFmtId="0" fontId="2" fillId="0" borderId="1" xfId="8" applyNumberFormat="1" applyFont="1" applyFill="1" applyBorder="1" applyAlignment="1" applyProtection="1">
      <alignment horizontal="center" vertical="top" wrapText="1"/>
      <protection hidden="1"/>
    </xf>
    <xf numFmtId="0" fontId="2" fillId="0" borderId="1" xfId="8" applyNumberFormat="1" applyFont="1" applyFill="1" applyBorder="1" applyAlignment="1" applyProtection="1">
      <alignment horizontal="left" vertical="top" wrapText="1"/>
      <protection hidden="1"/>
    </xf>
    <xf numFmtId="0" fontId="2" fillId="0" borderId="1" xfId="10" applyNumberFormat="1" applyFont="1" applyFill="1" applyBorder="1" applyAlignment="1" applyProtection="1">
      <alignment horizontal="left" vertical="top" wrapText="1"/>
      <protection hidden="1"/>
    </xf>
    <xf numFmtId="0" fontId="12" fillId="0" borderId="1" xfId="1" applyNumberFormat="1" applyFont="1" applyFill="1" applyBorder="1" applyAlignment="1" applyProtection="1">
      <alignment horizontal="center" vertical="top" wrapText="1"/>
      <protection hidden="1"/>
    </xf>
    <xf numFmtId="0" fontId="20" fillId="0" borderId="1" xfId="0" applyFont="1" applyFill="1" applyBorder="1" applyAlignment="1">
      <alignment horizontal="left" vertical="top" wrapText="1"/>
    </xf>
    <xf numFmtId="3" fontId="25" fillId="0" borderId="1" xfId="0" applyNumberFormat="1" applyFont="1" applyFill="1" applyBorder="1"/>
    <xf numFmtId="0" fontId="24" fillId="0" borderId="1" xfId="0" applyFont="1" applyFill="1" applyBorder="1" applyAlignment="1">
      <alignment horizontal="right" vertical="top"/>
    </xf>
    <xf numFmtId="0" fontId="25" fillId="0" borderId="1" xfId="0" applyNumberFormat="1" applyFont="1" applyFill="1" applyBorder="1" applyAlignment="1">
      <alignment horizontal="right"/>
    </xf>
    <xf numFmtId="3" fontId="28" fillId="0" borderId="1" xfId="0" applyNumberFormat="1" applyFont="1" applyFill="1" applyBorder="1"/>
    <xf numFmtId="0" fontId="22" fillId="0" borderId="1" xfId="0" applyFont="1" applyFill="1" applyBorder="1"/>
    <xf numFmtId="0" fontId="30" fillId="0" borderId="1" xfId="14" applyNumberFormat="1" applyFont="1" applyFill="1" applyBorder="1" applyAlignment="1" applyProtection="1">
      <alignment horizontal="center" wrapText="1"/>
      <protection hidden="1"/>
    </xf>
    <xf numFmtId="0" fontId="31" fillId="0" borderId="1" xfId="2" applyNumberFormat="1" applyFont="1" applyFill="1" applyBorder="1" applyAlignment="1" applyProtection="1">
      <alignment horizontal="left" vertical="top" wrapText="1"/>
      <protection hidden="1"/>
    </xf>
    <xf numFmtId="0" fontId="0" fillId="0" borderId="0" xfId="0" applyFill="1" applyAlignment="1">
      <alignment horizontal="right" wrapText="1"/>
    </xf>
    <xf numFmtId="0" fontId="32" fillId="0" borderId="1" xfId="0" applyFont="1" applyFill="1" applyBorder="1"/>
    <xf numFmtId="0" fontId="32" fillId="0" borderId="1" xfId="0" applyFont="1" applyFill="1" applyBorder="1" applyAlignment="1">
      <alignment vertical="top" wrapText="1"/>
    </xf>
    <xf numFmtId="0" fontId="32" fillId="0" borderId="4" xfId="0" applyFont="1" applyFill="1" applyBorder="1" applyAlignment="1">
      <alignment vertical="top" wrapText="1"/>
    </xf>
    <xf numFmtId="0" fontId="33" fillId="0" borderId="1" xfId="0" applyFont="1" applyFill="1" applyBorder="1"/>
    <xf numFmtId="0" fontId="33" fillId="0" borderId="1" xfId="0" applyFont="1" applyFill="1" applyBorder="1" applyAlignment="1">
      <alignment vertical="top" wrapText="1"/>
    </xf>
    <xf numFmtId="0" fontId="1" fillId="0" borderId="1" xfId="0" applyFont="1" applyFill="1" applyBorder="1"/>
    <xf numFmtId="0" fontId="1" fillId="0" borderId="0" xfId="0" applyFont="1" applyFill="1"/>
    <xf numFmtId="0" fontId="1" fillId="0" borderId="1" xfId="0" applyFont="1" applyFill="1" applyBorder="1" applyAlignment="1">
      <alignment horizontal="left" vertical="top" wrapText="1"/>
    </xf>
    <xf numFmtId="1" fontId="0" fillId="2" borderId="1" xfId="0" applyNumberFormat="1" applyFont="1" applyFill="1" applyBorder="1" applyAlignment="1">
      <alignment vertical="top"/>
    </xf>
    <xf numFmtId="0" fontId="5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vertical="top" wrapText="1"/>
    </xf>
    <xf numFmtId="0" fontId="26" fillId="7" borderId="1" xfId="0" applyFont="1" applyFill="1" applyBorder="1"/>
    <xf numFmtId="0" fontId="0" fillId="7" borderId="1" xfId="0" applyFont="1" applyFill="1" applyBorder="1"/>
    <xf numFmtId="0" fontId="25" fillId="7" borderId="1" xfId="0" applyFont="1" applyFill="1" applyBorder="1"/>
    <xf numFmtId="0" fontId="12" fillId="0" borderId="1" xfId="0" applyFont="1" applyFill="1" applyBorder="1"/>
    <xf numFmtId="0" fontId="0" fillId="0" borderId="3" xfId="0" applyFont="1" applyFill="1" applyBorder="1"/>
    <xf numFmtId="0" fontId="26" fillId="7" borderId="3" xfId="0" applyFont="1" applyFill="1" applyBorder="1"/>
    <xf numFmtId="0" fontId="0" fillId="7" borderId="2" xfId="0" applyFont="1" applyFill="1" applyBorder="1"/>
    <xf numFmtId="0" fontId="25" fillId="0" borderId="2" xfId="0" applyFont="1" applyFill="1" applyBorder="1"/>
    <xf numFmtId="1" fontId="5" fillId="0" borderId="0" xfId="0" applyNumberFormat="1" applyFont="1" applyFill="1"/>
    <xf numFmtId="0" fontId="5" fillId="0" borderId="0" xfId="0" applyFont="1" applyFill="1" applyAlignment="1">
      <alignment vertical="top"/>
    </xf>
    <xf numFmtId="0" fontId="35" fillId="0" borderId="0" xfId="0" applyFont="1" applyFill="1"/>
    <xf numFmtId="0" fontId="35" fillId="0" borderId="0" xfId="0" applyFont="1" applyFill="1" applyAlignment="1">
      <alignment horizontal="left" vertical="top"/>
    </xf>
    <xf numFmtId="1" fontId="35" fillId="0" borderId="0" xfId="0" applyNumberFormat="1" applyFont="1" applyFill="1"/>
    <xf numFmtId="0" fontId="6" fillId="7" borderId="1" xfId="14" applyNumberFormat="1" applyFont="1" applyFill="1" applyBorder="1" applyAlignment="1" applyProtection="1">
      <alignment horizontal="center" wrapText="1"/>
      <protection hidden="1"/>
    </xf>
    <xf numFmtId="0" fontId="2" fillId="7" borderId="1" xfId="2" applyNumberFormat="1" applyFont="1" applyFill="1" applyBorder="1" applyAlignment="1" applyProtection="1">
      <alignment horizontal="left" vertical="top" wrapText="1"/>
      <protection hidden="1"/>
    </xf>
    <xf numFmtId="0" fontId="0" fillId="7" borderId="1" xfId="0" applyFont="1" applyFill="1" applyBorder="1" applyAlignment="1">
      <alignment vertical="top" wrapText="1"/>
    </xf>
    <xf numFmtId="0" fontId="5" fillId="7" borderId="1" xfId="0" applyFont="1" applyFill="1" applyBorder="1"/>
    <xf numFmtId="0" fontId="0" fillId="7" borderId="1" xfId="0" applyFill="1" applyBorder="1" applyAlignment="1">
      <alignment vertical="top" wrapText="1"/>
    </xf>
    <xf numFmtId="0" fontId="0" fillId="7" borderId="1" xfId="0" applyFont="1" applyFill="1" applyBorder="1" applyAlignment="1">
      <alignment vertical="top"/>
    </xf>
    <xf numFmtId="0" fontId="16" fillId="7" borderId="1" xfId="14" applyNumberFormat="1" applyFont="1" applyFill="1" applyBorder="1" applyAlignment="1" applyProtection="1">
      <alignment horizontal="center" wrapText="1"/>
      <protection hidden="1"/>
    </xf>
    <xf numFmtId="0" fontId="2" fillId="7" borderId="1" xfId="2" applyNumberFormat="1" applyFont="1" applyFill="1" applyBorder="1" applyAlignment="1" applyProtection="1">
      <alignment vertical="top" wrapText="1"/>
      <protection hidden="1"/>
    </xf>
    <xf numFmtId="0" fontId="7" fillId="7" borderId="1" xfId="0" applyFont="1" applyFill="1" applyBorder="1"/>
    <xf numFmtId="0" fontId="28" fillId="7" borderId="1" xfId="0" applyFont="1" applyFill="1" applyBorder="1"/>
    <xf numFmtId="0" fontId="2" fillId="7" borderId="1" xfId="0" applyFont="1" applyFill="1" applyBorder="1"/>
    <xf numFmtId="0" fontId="1" fillId="0" borderId="1" xfId="0" applyFont="1" applyFill="1" applyBorder="1" applyAlignment="1">
      <alignment vertical="top" wrapText="1"/>
    </xf>
    <xf numFmtId="0" fontId="12" fillId="0" borderId="1" xfId="10" applyNumberFormat="1" applyFont="1" applyFill="1" applyBorder="1" applyAlignment="1" applyProtection="1">
      <alignment horizontal="left" vertical="top" wrapText="1"/>
      <protection hidden="1"/>
    </xf>
    <xf numFmtId="49" fontId="1" fillId="0" borderId="1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right"/>
    </xf>
    <xf numFmtId="3" fontId="5" fillId="0" borderId="1" xfId="0" applyNumberFormat="1" applyFont="1" applyFill="1" applyBorder="1"/>
    <xf numFmtId="0" fontId="1" fillId="0" borderId="1" xfId="0" applyNumberFormat="1" applyFont="1" applyFill="1" applyBorder="1"/>
    <xf numFmtId="0" fontId="1" fillId="0" borderId="1" xfId="0" applyNumberFormat="1" applyFont="1" applyFill="1" applyBorder="1" applyAlignment="1">
      <alignment horizontal="right"/>
    </xf>
    <xf numFmtId="49" fontId="1" fillId="0" borderId="2" xfId="0" applyNumberFormat="1" applyFont="1" applyFill="1" applyBorder="1" applyAlignment="1">
      <alignment horizontal="right"/>
    </xf>
    <xf numFmtId="0" fontId="1" fillId="0" borderId="1" xfId="0" applyFont="1" applyFill="1" applyBorder="1" applyAlignment="1"/>
    <xf numFmtId="0" fontId="1" fillId="0" borderId="2" xfId="0" applyFont="1" applyFill="1" applyBorder="1"/>
    <xf numFmtId="0" fontId="12" fillId="0" borderId="1" xfId="2" applyNumberFormat="1" applyFont="1" applyFill="1" applyBorder="1" applyAlignment="1" applyProtection="1">
      <alignment horizontal="center" vertical="top" wrapText="1"/>
      <protection hidden="1"/>
    </xf>
    <xf numFmtId="3" fontId="0" fillId="7" borderId="1" xfId="0" applyNumberFormat="1" applyFont="1" applyFill="1" applyBorder="1"/>
    <xf numFmtId="0" fontId="0" fillId="0" borderId="1" xfId="0" applyFill="1" applyBorder="1" applyAlignment="1">
      <alignment horizontal="left" vertical="top" wrapText="1"/>
    </xf>
    <xf numFmtId="3" fontId="24" fillId="0" borderId="1" xfId="0" applyNumberFormat="1" applyFont="1" applyFill="1" applyBorder="1"/>
    <xf numFmtId="3" fontId="0" fillId="0" borderId="1" xfId="15" applyNumberFormat="1" applyFont="1" applyFill="1" applyBorder="1"/>
    <xf numFmtId="3" fontId="0" fillId="0" borderId="0" xfId="0" applyNumberFormat="1" applyFont="1" applyFill="1"/>
    <xf numFmtId="3" fontId="33" fillId="0" borderId="1" xfId="0" applyNumberFormat="1" applyFont="1" applyFill="1" applyBorder="1"/>
    <xf numFmtId="3" fontId="34" fillId="0" borderId="1" xfId="0" applyNumberFormat="1" applyFont="1" applyFill="1" applyBorder="1"/>
    <xf numFmtId="3" fontId="2" fillId="0" borderId="1" xfId="0" applyNumberFormat="1" applyFont="1" applyFill="1" applyBorder="1"/>
    <xf numFmtId="3" fontId="9" fillId="0" borderId="1" xfId="0" applyNumberFormat="1" applyFont="1" applyFill="1" applyBorder="1"/>
    <xf numFmtId="3" fontId="13" fillId="0" borderId="1" xfId="0" applyNumberFormat="1" applyFont="1" applyFill="1" applyBorder="1"/>
    <xf numFmtId="3" fontId="18" fillId="0" borderId="1" xfId="0" applyNumberFormat="1" applyFont="1" applyFill="1" applyBorder="1"/>
    <xf numFmtId="3" fontId="0" fillId="0" borderId="1" xfId="0" applyNumberFormat="1" applyFill="1" applyBorder="1"/>
    <xf numFmtId="3" fontId="26" fillId="7" borderId="1" xfId="0" applyNumberFormat="1" applyFont="1" applyFill="1" applyBorder="1"/>
    <xf numFmtId="3" fontId="0" fillId="7" borderId="1" xfId="15" applyNumberFormat="1" applyFont="1" applyFill="1" applyBorder="1"/>
    <xf numFmtId="3" fontId="24" fillId="0" borderId="1" xfId="0" applyNumberFormat="1" applyFont="1" applyFill="1" applyBorder="1" applyAlignment="1">
      <alignment horizontal="right" vertical="top"/>
    </xf>
    <xf numFmtId="3" fontId="18" fillId="0" borderId="1" xfId="0" applyNumberFormat="1" applyFont="1" applyFill="1" applyBorder="1" applyAlignment="1">
      <alignment horizontal="right" vertical="top"/>
    </xf>
    <xf numFmtId="3" fontId="29" fillId="0" borderId="1" xfId="0" applyNumberFormat="1" applyFont="1" applyFill="1" applyBorder="1"/>
    <xf numFmtId="0" fontId="2" fillId="0" borderId="1" xfId="0" applyFont="1" applyFill="1" applyBorder="1" applyAlignment="1">
      <alignment vertical="top" wrapText="1"/>
    </xf>
    <xf numFmtId="0" fontId="12" fillId="7" borderId="0" xfId="2" applyNumberFormat="1" applyFont="1" applyFill="1" applyBorder="1" applyAlignment="1" applyProtection="1">
      <alignment horizontal="left" vertical="top" wrapText="1"/>
      <protection hidden="1"/>
    </xf>
    <xf numFmtId="0" fontId="0" fillId="7" borderId="0" xfId="0" applyFont="1" applyFill="1" applyBorder="1"/>
    <xf numFmtId="0" fontId="0" fillId="7" borderId="0" xfId="0" applyFill="1" applyBorder="1" applyAlignment="1">
      <alignment vertical="top" wrapText="1"/>
    </xf>
    <xf numFmtId="0" fontId="38" fillId="0" borderId="1" xfId="0" applyFont="1" applyFill="1" applyBorder="1" applyAlignment="1">
      <alignment vertical="top"/>
    </xf>
    <xf numFmtId="0" fontId="17" fillId="0" borderId="1" xfId="0" applyFont="1" applyBorder="1" applyAlignment="1">
      <alignment wrapText="1"/>
    </xf>
    <xf numFmtId="0" fontId="36" fillId="7" borderId="1" xfId="2" applyNumberFormat="1" applyFont="1" applyFill="1" applyBorder="1" applyAlignment="1" applyProtection="1">
      <alignment vertical="top" wrapText="1"/>
      <protection hidden="1"/>
    </xf>
    <xf numFmtId="0" fontId="39" fillId="0" borderId="1" xfId="0" applyFont="1" applyFill="1" applyBorder="1"/>
    <xf numFmtId="0" fontId="10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wrapText="1"/>
    </xf>
    <xf numFmtId="0" fontId="40" fillId="0" borderId="1" xfId="0" applyFont="1" applyFill="1" applyBorder="1"/>
    <xf numFmtId="0" fontId="2" fillId="0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justify"/>
    </xf>
    <xf numFmtId="0" fontId="2" fillId="0" borderId="0" xfId="0" applyFont="1" applyFill="1"/>
    <xf numFmtId="0" fontId="2" fillId="0" borderId="1" xfId="0" applyFont="1" applyFill="1" applyBorder="1" applyAlignment="1">
      <alignment horizontal="right"/>
    </xf>
    <xf numFmtId="0" fontId="2" fillId="0" borderId="1" xfId="0" applyFont="1" applyFill="1" applyBorder="1" applyAlignment="1"/>
    <xf numFmtId="0" fontId="2" fillId="0" borderId="2" xfId="0" applyFont="1" applyFill="1" applyBorder="1" applyAlignment="1">
      <alignment vertical="top" wrapText="1"/>
    </xf>
    <xf numFmtId="0" fontId="2" fillId="0" borderId="0" xfId="0" applyFont="1" applyFill="1" applyBorder="1"/>
    <xf numFmtId="0" fontId="2" fillId="0" borderId="1" xfId="0" applyFont="1" applyFill="1" applyBorder="1" applyAlignment="1">
      <alignment horizontal="justify"/>
    </xf>
    <xf numFmtId="0" fontId="2" fillId="0" borderId="1" xfId="8" applyNumberFormat="1" applyFont="1" applyFill="1" applyBorder="1" applyAlignment="1" applyProtection="1">
      <alignment horizontal="justify" vertical="center" wrapText="1"/>
      <protection hidden="1"/>
    </xf>
    <xf numFmtId="0" fontId="10" fillId="0" borderId="1" xfId="2" applyNumberFormat="1" applyFont="1" applyFill="1" applyBorder="1" applyAlignment="1" applyProtection="1">
      <alignment vertical="center" wrapText="1"/>
    </xf>
    <xf numFmtId="0" fontId="1" fillId="0" borderId="1" xfId="0" applyFont="1" applyBorder="1"/>
    <xf numFmtId="0" fontId="10" fillId="8" borderId="1" xfId="2" applyNumberFormat="1" applyFont="1" applyFill="1" applyBorder="1" applyAlignment="1" applyProtection="1">
      <alignment vertical="center" wrapText="1"/>
    </xf>
    <xf numFmtId="0" fontId="2" fillId="0" borderId="1" xfId="2" applyNumberFormat="1" applyFont="1" applyFill="1" applyBorder="1" applyAlignment="1" applyProtection="1">
      <alignment vertical="center" wrapText="1"/>
      <protection hidden="1"/>
    </xf>
    <xf numFmtId="0" fontId="2" fillId="0" borderId="1" xfId="0" applyFont="1" applyBorder="1"/>
    <xf numFmtId="0" fontId="2" fillId="0" borderId="1" xfId="2" applyNumberFormat="1" applyFont="1" applyFill="1" applyBorder="1" applyAlignment="1" applyProtection="1">
      <alignment horizontal="justify" vertical="center" wrapText="1"/>
      <protection hidden="1"/>
    </xf>
    <xf numFmtId="0" fontId="2" fillId="0" borderId="5" xfId="8" applyNumberFormat="1" applyFont="1" applyFill="1" applyBorder="1" applyAlignment="1" applyProtection="1">
      <alignment vertical="top" wrapText="1"/>
      <protection hidden="1"/>
    </xf>
    <xf numFmtId="0" fontId="2" fillId="0" borderId="5" xfId="8" applyNumberFormat="1" applyFont="1" applyFill="1" applyBorder="1" applyAlignment="1" applyProtection="1">
      <alignment horizontal="justify" wrapText="1"/>
      <protection hidden="1"/>
    </xf>
    <xf numFmtId="0" fontId="2" fillId="0" borderId="1" xfId="8" applyNumberFormat="1" applyFont="1" applyFill="1" applyBorder="1" applyAlignment="1" applyProtection="1">
      <alignment vertical="center" wrapText="1"/>
      <protection hidden="1"/>
    </xf>
    <xf numFmtId="1" fontId="2" fillId="7" borderId="1" xfId="0" applyNumberFormat="1" applyFont="1" applyFill="1" applyBorder="1"/>
    <xf numFmtId="0" fontId="2" fillId="0" borderId="1" xfId="8" applyNumberFormat="1" applyFont="1" applyFill="1" applyBorder="1" applyAlignment="1" applyProtection="1">
      <alignment vertical="center" wrapText="1"/>
    </xf>
    <xf numFmtId="0" fontId="2" fillId="0" borderId="1" xfId="8" applyNumberFormat="1" applyFont="1" applyFill="1" applyBorder="1" applyAlignment="1" applyProtection="1">
      <alignment horizontal="left" vertical="top" wrapText="1"/>
    </xf>
    <xf numFmtId="0" fontId="2" fillId="7" borderId="1" xfId="8" applyNumberFormat="1" applyFont="1" applyFill="1" applyBorder="1" applyAlignment="1" applyProtection="1">
      <alignment vertical="center" wrapText="1"/>
      <protection hidden="1"/>
    </xf>
    <xf numFmtId="0" fontId="2" fillId="0" borderId="3" xfId="0" applyFont="1" applyBorder="1" applyAlignment="1" applyProtection="1"/>
    <xf numFmtId="0" fontId="2" fillId="0" borderId="1" xfId="0" applyFont="1" applyBorder="1" applyAlignment="1" applyProtection="1">
      <alignment vertical="top" wrapText="1"/>
    </xf>
    <xf numFmtId="0" fontId="2" fillId="0" borderId="1" xfId="0" applyFont="1" applyBorder="1" applyAlignment="1" applyProtection="1"/>
    <xf numFmtId="0" fontId="2" fillId="0" borderId="1" xfId="0" applyFont="1" applyBorder="1" applyAlignment="1" applyProtection="1">
      <alignment horizontal="justify" vertical="center"/>
    </xf>
    <xf numFmtId="0" fontId="2" fillId="0" borderId="1" xfId="0" applyFont="1" applyBorder="1" applyAlignment="1" applyProtection="1">
      <alignment vertical="justify"/>
    </xf>
    <xf numFmtId="0" fontId="2" fillId="7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/>
    <xf numFmtId="0" fontId="10" fillId="0" borderId="1" xfId="0" applyFont="1" applyFill="1" applyBorder="1" applyAlignment="1" applyProtection="1">
      <alignment vertical="center" wrapText="1"/>
    </xf>
    <xf numFmtId="0" fontId="41" fillId="0" borderId="1" xfId="0" applyFont="1" applyFill="1" applyBorder="1" applyAlignment="1">
      <alignment wrapText="1"/>
    </xf>
    <xf numFmtId="0" fontId="18" fillId="0" borderId="4" xfId="0" applyFont="1" applyFill="1" applyBorder="1"/>
    <xf numFmtId="0" fontId="42" fillId="0" borderId="1" xfId="0" applyFont="1" applyFill="1" applyBorder="1"/>
    <xf numFmtId="0" fontId="36" fillId="0" borderId="1" xfId="2" applyNumberFormat="1" applyFont="1" applyFill="1" applyBorder="1" applyAlignment="1" applyProtection="1">
      <alignment horizontal="left" vertical="top" wrapText="1"/>
      <protection hidden="1"/>
    </xf>
    <xf numFmtId="0" fontId="1" fillId="0" borderId="0" xfId="0" applyFont="1" applyFill="1" applyBorder="1"/>
    <xf numFmtId="0" fontId="43" fillId="0" borderId="1" xfId="14" applyNumberFormat="1" applyFont="1" applyFill="1" applyBorder="1" applyAlignment="1" applyProtection="1">
      <alignment horizontal="center" wrapText="1"/>
      <protection hidden="1"/>
    </xf>
    <xf numFmtId="0" fontId="44" fillId="0" borderId="1" xfId="14" applyNumberFormat="1" applyFont="1" applyFill="1" applyBorder="1" applyAlignment="1" applyProtection="1">
      <alignment horizontal="center" wrapText="1"/>
      <protection hidden="1"/>
    </xf>
    <xf numFmtId="0" fontId="7" fillId="0" borderId="2" xfId="0" applyFont="1" applyFill="1" applyBorder="1"/>
    <xf numFmtId="0" fontId="44" fillId="0" borderId="4" xfId="14" applyNumberFormat="1" applyFont="1" applyFill="1" applyBorder="1" applyAlignment="1" applyProtection="1">
      <alignment horizontal="center" wrapText="1"/>
      <protection hidden="1"/>
    </xf>
    <xf numFmtId="0" fontId="2" fillId="0" borderId="4" xfId="5" applyNumberFormat="1" applyFont="1" applyFill="1" applyBorder="1" applyAlignment="1" applyProtection="1">
      <alignment vertical="top" wrapText="1"/>
      <protection hidden="1"/>
    </xf>
    <xf numFmtId="0" fontId="12" fillId="0" borderId="7" xfId="0" applyFont="1" applyBorder="1" applyAlignment="1" applyProtection="1">
      <alignment horizontal="left" vertical="top" wrapText="1"/>
      <protection hidden="1"/>
    </xf>
    <xf numFmtId="0" fontId="0" fillId="0" borderId="1" xfId="0" applyFont="1" applyBorder="1"/>
    <xf numFmtId="0" fontId="0" fillId="0" borderId="0" xfId="0" applyFill="1"/>
    <xf numFmtId="0" fontId="0" fillId="0" borderId="1" xfId="0" applyNumberFormat="1" applyFont="1" applyFill="1" applyBorder="1"/>
    <xf numFmtId="0" fontId="2" fillId="0" borderId="1" xfId="8" applyNumberFormat="1" applyFont="1" applyFill="1" applyBorder="1" applyAlignment="1" applyProtection="1">
      <alignment horizontal="justify" vertical="top" wrapText="1"/>
      <protection hidden="1"/>
    </xf>
    <xf numFmtId="3" fontId="2" fillId="0" borderId="1" xfId="0" applyNumberFormat="1" applyFont="1" applyBorder="1" applyAlignment="1" applyProtection="1">
      <alignment horizontal="justify" vertical="top"/>
    </xf>
    <xf numFmtId="0" fontId="2" fillId="7" borderId="1" xfId="0" applyFont="1" applyFill="1" applyBorder="1" applyAlignment="1">
      <alignment horizontal="left" vertical="top" wrapText="1"/>
    </xf>
    <xf numFmtId="0" fontId="7" fillId="0" borderId="1" xfId="1" applyNumberFormat="1" applyFont="1" applyFill="1" applyBorder="1" applyAlignment="1" applyProtection="1">
      <alignment vertical="top" wrapText="1"/>
      <protection hidden="1"/>
    </xf>
    <xf numFmtId="0" fontId="7" fillId="0" borderId="1" xfId="1" applyNumberFormat="1" applyFont="1" applyFill="1" applyBorder="1" applyAlignment="1" applyProtection="1">
      <alignment horizontal="left" wrapText="1"/>
      <protection hidden="1"/>
    </xf>
    <xf numFmtId="0" fontId="41" fillId="0" borderId="1" xfId="0" applyFont="1" applyFill="1" applyBorder="1" applyAlignment="1">
      <alignment vertical="top" wrapText="1"/>
    </xf>
    <xf numFmtId="3" fontId="2" fillId="0" borderId="1" xfId="0" applyNumberFormat="1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vertical="top" wrapText="1"/>
    </xf>
    <xf numFmtId="0" fontId="26" fillId="0" borderId="1" xfId="0" applyFont="1" applyFill="1" applyBorder="1" applyAlignment="1">
      <alignment wrapText="1"/>
    </xf>
    <xf numFmtId="0" fontId="2" fillId="0" borderId="4" xfId="0" applyFont="1" applyBorder="1" applyAlignment="1">
      <alignment horizontal="justify" vertical="top" wrapText="1"/>
    </xf>
    <xf numFmtId="0" fontId="7" fillId="0" borderId="1" xfId="2" applyNumberFormat="1" applyFont="1" applyFill="1" applyBorder="1" applyAlignment="1" applyProtection="1">
      <alignment vertical="top" wrapText="1"/>
      <protection hidden="1"/>
    </xf>
    <xf numFmtId="0" fontId="0" fillId="7" borderId="1" xfId="0" applyFont="1" applyFill="1" applyBorder="1" applyAlignment="1">
      <alignment horizontal="left" vertical="top" wrapText="1"/>
    </xf>
    <xf numFmtId="0" fontId="7" fillId="0" borderId="1" xfId="2" applyNumberFormat="1" applyFont="1" applyFill="1" applyBorder="1" applyAlignment="1" applyProtection="1">
      <alignment horizontal="left" vertical="top" wrapText="1"/>
      <protection hidden="1"/>
    </xf>
    <xf numFmtId="0" fontId="7" fillId="0" borderId="3" xfId="2" applyNumberFormat="1" applyFont="1" applyFill="1" applyBorder="1" applyAlignment="1" applyProtection="1">
      <alignment vertical="top" wrapText="1"/>
      <protection hidden="1"/>
    </xf>
    <xf numFmtId="1" fontId="0" fillId="0" borderId="0" xfId="17" applyNumberFormat="1" applyFont="1" applyFill="1" applyAlignment="1">
      <alignment vertical="top"/>
    </xf>
    <xf numFmtId="0" fontId="10" fillId="9" borderId="1" xfId="2" applyNumberFormat="1" applyFont="1" applyFill="1" applyBorder="1" applyAlignment="1" applyProtection="1">
      <alignment vertical="center" wrapText="1"/>
    </xf>
    <xf numFmtId="0" fontId="2" fillId="9" borderId="1" xfId="8" applyNumberFormat="1" applyFont="1" applyFill="1" applyBorder="1" applyAlignment="1" applyProtection="1">
      <alignment vertical="top" wrapText="1"/>
      <protection hidden="1"/>
    </xf>
    <xf numFmtId="0" fontId="46" fillId="0" borderId="0" xfId="0" applyFont="1" applyFill="1" applyAlignment="1">
      <alignment horizontal="right" wrapText="1"/>
    </xf>
    <xf numFmtId="167" fontId="46" fillId="0" borderId="0" xfId="15" applyNumberFormat="1" applyFont="1" applyFill="1"/>
    <xf numFmtId="0" fontId="46" fillId="0" borderId="0" xfId="0" applyFont="1" applyFill="1" applyAlignment="1">
      <alignment horizontal="center"/>
    </xf>
    <xf numFmtId="3" fontId="0" fillId="0" borderId="0" xfId="0" applyNumberFormat="1" applyFont="1" applyFill="1" applyBorder="1"/>
    <xf numFmtId="0" fontId="17" fillId="0" borderId="0" xfId="0" applyFont="1" applyBorder="1" applyAlignment="1">
      <alignment wrapText="1"/>
    </xf>
    <xf numFmtId="3" fontId="5" fillId="0" borderId="0" xfId="0" applyNumberFormat="1" applyFont="1" applyFill="1" applyBorder="1"/>
    <xf numFmtId="0" fontId="1" fillId="7" borderId="1" xfId="0" applyFont="1" applyFill="1" applyBorder="1"/>
    <xf numFmtId="0" fontId="5" fillId="7" borderId="1" xfId="0" applyNumberFormat="1" applyFont="1" applyFill="1" applyBorder="1"/>
    <xf numFmtId="3" fontId="2" fillId="7" borderId="1" xfId="0" applyNumberFormat="1" applyFont="1" applyFill="1" applyBorder="1"/>
    <xf numFmtId="0" fontId="2" fillId="7" borderId="1" xfId="0" applyNumberFormat="1" applyFont="1" applyFill="1" applyBorder="1"/>
    <xf numFmtId="0" fontId="24" fillId="7" borderId="1" xfId="0" applyFont="1" applyFill="1" applyBorder="1"/>
    <xf numFmtId="0" fontId="23" fillId="7" borderId="1" xfId="0" applyFont="1" applyFill="1" applyBorder="1"/>
    <xf numFmtId="0" fontId="18" fillId="7" borderId="1" xfId="0" applyFont="1" applyFill="1" applyBorder="1"/>
    <xf numFmtId="0" fontId="40" fillId="7" borderId="1" xfId="0" applyFont="1" applyFill="1" applyBorder="1"/>
    <xf numFmtId="1" fontId="23" fillId="7" borderId="1" xfId="0" applyNumberFormat="1" applyFont="1" applyFill="1" applyBorder="1"/>
    <xf numFmtId="0" fontId="18" fillId="7" borderId="4" xfId="0" applyFont="1" applyFill="1" applyBorder="1"/>
    <xf numFmtId="0" fontId="26" fillId="7" borderId="1" xfId="0" applyFont="1" applyFill="1" applyBorder="1" applyAlignment="1">
      <alignment wrapText="1"/>
    </xf>
    <xf numFmtId="0" fontId="27" fillId="7" borderId="1" xfId="0" applyFont="1" applyFill="1" applyBorder="1"/>
    <xf numFmtId="0" fontId="2" fillId="7" borderId="1" xfId="5" applyNumberFormat="1" applyFont="1" applyFill="1" applyBorder="1" applyAlignment="1" applyProtection="1">
      <alignment vertical="top" wrapText="1"/>
      <protection hidden="1"/>
    </xf>
    <xf numFmtId="0" fontId="2" fillId="7" borderId="4" xfId="5" applyNumberFormat="1" applyFont="1" applyFill="1" applyBorder="1" applyAlignment="1" applyProtection="1">
      <alignment vertical="top" wrapText="1"/>
      <protection hidden="1"/>
    </xf>
    <xf numFmtId="0" fontId="24" fillId="7" borderId="4" xfId="0" applyFont="1" applyFill="1" applyBorder="1"/>
    <xf numFmtId="0" fontId="24" fillId="7" borderId="5" xfId="0" applyFont="1" applyFill="1" applyBorder="1"/>
    <xf numFmtId="3" fontId="5" fillId="7" borderId="1" xfId="0" applyNumberFormat="1" applyFont="1" applyFill="1" applyBorder="1"/>
    <xf numFmtId="3" fontId="25" fillId="7" borderId="1" xfId="0" applyNumberFormat="1" applyFont="1" applyFill="1" applyBorder="1"/>
    <xf numFmtId="3" fontId="26" fillId="7" borderId="3" xfId="0" applyNumberFormat="1" applyFont="1" applyFill="1" applyBorder="1"/>
    <xf numFmtId="3" fontId="24" fillId="7" borderId="1" xfId="0" applyNumberFormat="1" applyFont="1" applyFill="1" applyBorder="1"/>
    <xf numFmtId="1" fontId="5" fillId="7" borderId="1" xfId="0" applyNumberFormat="1" applyFont="1" applyFill="1" applyBorder="1"/>
    <xf numFmtId="0" fontId="25" fillId="7" borderId="0" xfId="0" applyFont="1" applyFill="1" applyBorder="1"/>
    <xf numFmtId="0" fontId="5" fillId="0" borderId="1" xfId="0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 applyProtection="1">
      <alignment vertical="top" wrapText="1"/>
    </xf>
    <xf numFmtId="0" fontId="5" fillId="0" borderId="1" xfId="0" applyFont="1" applyFill="1" applyBorder="1" applyAlignment="1">
      <alignment wrapText="1"/>
    </xf>
    <xf numFmtId="0" fontId="0" fillId="0" borderId="0" xfId="0" applyFont="1" applyFill="1" applyAlignment="1">
      <alignment wrapText="1"/>
    </xf>
    <xf numFmtId="0" fontId="0" fillId="4" borderId="1" xfId="0" applyFont="1" applyFill="1" applyBorder="1"/>
    <xf numFmtId="0" fontId="1" fillId="7" borderId="1" xfId="0" applyFont="1" applyFill="1" applyBorder="1" applyAlignment="1">
      <alignment vertical="top" wrapText="1"/>
    </xf>
    <xf numFmtId="0" fontId="10" fillId="7" borderId="1" xfId="0" applyFont="1" applyFill="1" applyBorder="1" applyAlignment="1">
      <alignment vertical="top" wrapText="1"/>
    </xf>
    <xf numFmtId="0" fontId="0" fillId="4" borderId="1" xfId="0" applyFill="1" applyBorder="1" applyAlignment="1">
      <alignment vertical="top" wrapText="1"/>
    </xf>
    <xf numFmtId="0" fontId="0" fillId="0" borderId="3" xfId="0" applyFont="1" applyFill="1" applyBorder="1" applyAlignment="1">
      <alignment horizontal="center" wrapText="1"/>
    </xf>
    <xf numFmtId="0" fontId="0" fillId="0" borderId="3" xfId="0" applyFont="1" applyFill="1" applyBorder="1" applyAlignment="1">
      <alignment horizontal="center"/>
    </xf>
    <xf numFmtId="0" fontId="5" fillId="0" borderId="3" xfId="0" applyFont="1" applyFill="1" applyBorder="1"/>
    <xf numFmtId="0" fontId="10" fillId="0" borderId="3" xfId="0" applyFont="1" applyFill="1" applyBorder="1"/>
    <xf numFmtId="0" fontId="5" fillId="0" borderId="3" xfId="0" applyNumberFormat="1" applyFont="1" applyFill="1" applyBorder="1"/>
    <xf numFmtId="0" fontId="0" fillId="0" borderId="3" xfId="0" applyFont="1" applyFill="1" applyBorder="1" applyAlignment="1">
      <alignment horizontal="right"/>
    </xf>
    <xf numFmtId="0" fontId="1" fillId="0" borderId="3" xfId="0" applyFont="1" applyFill="1" applyBorder="1"/>
    <xf numFmtId="0" fontId="2" fillId="0" borderId="3" xfId="0" applyFont="1" applyFill="1" applyBorder="1"/>
    <xf numFmtId="0" fontId="2" fillId="0" borderId="3" xfId="0" applyFont="1" applyFill="1" applyBorder="1" applyAlignment="1">
      <alignment horizontal="right"/>
    </xf>
    <xf numFmtId="0" fontId="2" fillId="0" borderId="3" xfId="0" applyFont="1" applyFill="1" applyBorder="1" applyAlignment="1"/>
    <xf numFmtId="0" fontId="2" fillId="0" borderId="3" xfId="0" applyFont="1" applyFill="1" applyBorder="1" applyAlignment="1">
      <alignment horizontal="justify"/>
    </xf>
    <xf numFmtId="0" fontId="0" fillId="0" borderId="3" xfId="0" applyFont="1" applyFill="1" applyBorder="1" applyAlignment="1">
      <alignment horizontal="justify"/>
    </xf>
    <xf numFmtId="0" fontId="0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3" fontId="0" fillId="0" borderId="3" xfId="0" applyNumberFormat="1" applyFont="1" applyFill="1" applyBorder="1"/>
    <xf numFmtId="0" fontId="25" fillId="0" borderId="3" xfId="0" applyFont="1" applyFill="1" applyBorder="1"/>
    <xf numFmtId="1" fontId="5" fillId="0" borderId="3" xfId="0" applyNumberFormat="1" applyFont="1" applyFill="1" applyBorder="1"/>
    <xf numFmtId="1" fontId="5" fillId="2" borderId="3" xfId="0" applyNumberFormat="1" applyFont="1" applyFill="1" applyBorder="1" applyAlignment="1">
      <alignment horizontal="right" vertical="center"/>
    </xf>
    <xf numFmtId="1" fontId="5" fillId="0" borderId="3" xfId="0" applyNumberFormat="1" applyFont="1" applyFill="1" applyBorder="1" applyAlignment="1">
      <alignment horizontal="right"/>
    </xf>
    <xf numFmtId="49" fontId="0" fillId="0" borderId="3" xfId="0" applyNumberFormat="1" applyFont="1" applyFill="1" applyBorder="1" applyAlignment="1">
      <alignment horizontal="right"/>
    </xf>
    <xf numFmtId="49" fontId="1" fillId="0" borderId="3" xfId="0" applyNumberFormat="1" applyFont="1" applyFill="1" applyBorder="1" applyAlignment="1">
      <alignment horizontal="right"/>
    </xf>
    <xf numFmtId="164" fontId="1" fillId="0" borderId="3" xfId="15" applyNumberFormat="1" applyFont="1" applyFill="1" applyBorder="1"/>
    <xf numFmtId="1" fontId="0" fillId="0" borderId="3" xfId="0" applyNumberFormat="1" applyFont="1" applyFill="1" applyBorder="1"/>
    <xf numFmtId="1" fontId="5" fillId="2" borderId="3" xfId="0" applyNumberFormat="1" applyFont="1" applyFill="1" applyBorder="1"/>
    <xf numFmtId="0" fontId="11" fillId="0" borderId="3" xfId="0" applyFont="1" applyFill="1" applyBorder="1"/>
    <xf numFmtId="0" fontId="12" fillId="0" borderId="1" xfId="0" applyFont="1" applyBorder="1" applyAlignment="1" applyProtection="1">
      <alignment horizontal="left" vertical="top" wrapText="1"/>
      <protection hidden="1"/>
    </xf>
    <xf numFmtId="0" fontId="17" fillId="0" borderId="1" xfId="0" applyFont="1" applyFill="1" applyBorder="1" applyAlignment="1">
      <alignment horizontal="left" vertical="top"/>
    </xf>
    <xf numFmtId="0" fontId="18" fillId="0" borderId="1" xfId="0" applyFont="1" applyFill="1" applyBorder="1" applyAlignment="1" applyProtection="1"/>
    <xf numFmtId="0" fontId="28" fillId="0" borderId="1" xfId="2" applyNumberFormat="1" applyFont="1" applyFill="1" applyBorder="1" applyAlignment="1" applyProtection="1">
      <alignment vertical="top" wrapText="1"/>
      <protection hidden="1"/>
    </xf>
    <xf numFmtId="0" fontId="2" fillId="0" borderId="1" xfId="2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Font="1" applyBorder="1" applyAlignment="1">
      <alignment horizontal="justify" vertical="top" wrapText="1"/>
    </xf>
    <xf numFmtId="0" fontId="4" fillId="7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5" applyNumberFormat="1" applyFont="1" applyFill="1" applyBorder="1" applyAlignment="1" applyProtection="1">
      <alignment wrapText="1"/>
      <protection hidden="1"/>
    </xf>
    <xf numFmtId="0" fontId="2" fillId="0" borderId="1" xfId="0" applyFont="1" applyBorder="1" applyAlignment="1" applyProtection="1">
      <alignment horizontal="justify" vertical="top"/>
    </xf>
    <xf numFmtId="0" fontId="10" fillId="0" borderId="1" xfId="0" applyFont="1" applyFill="1" applyBorder="1" applyAlignment="1" applyProtection="1">
      <alignment vertical="top" wrapText="1"/>
    </xf>
    <xf numFmtId="0" fontId="2" fillId="7" borderId="1" xfId="8" applyNumberFormat="1" applyFont="1" applyFill="1" applyBorder="1" applyAlignment="1" applyProtection="1">
      <alignment vertical="top" wrapText="1"/>
      <protection hidden="1"/>
    </xf>
    <xf numFmtId="0" fontId="5" fillId="0" borderId="0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wrapText="1"/>
    </xf>
    <xf numFmtId="0" fontId="6" fillId="0" borderId="4" xfId="14" applyNumberFormat="1" applyFont="1" applyFill="1" applyBorder="1" applyAlignment="1" applyProtection="1">
      <alignment horizontal="center" wrapText="1"/>
      <protection hidden="1"/>
    </xf>
    <xf numFmtId="0" fontId="6" fillId="0" borderId="5" xfId="14" applyNumberFormat="1" applyFont="1" applyFill="1" applyBorder="1" applyAlignment="1" applyProtection="1">
      <alignment horizontal="center" wrapText="1"/>
      <protection hidden="1"/>
    </xf>
    <xf numFmtId="0" fontId="32" fillId="0" borderId="4" xfId="0" applyFont="1" applyFill="1" applyBorder="1" applyAlignment="1">
      <alignment horizontal="center" vertical="top" wrapText="1"/>
    </xf>
    <xf numFmtId="0" fontId="32" fillId="0" borderId="5" xfId="0" applyFont="1" applyFill="1" applyBorder="1" applyAlignment="1">
      <alignment horizontal="center" vertical="top" wrapText="1"/>
    </xf>
    <xf numFmtId="0" fontId="0" fillId="0" borderId="0" xfId="0" applyFont="1" applyFill="1" applyAlignment="1">
      <alignment horizontal="right"/>
    </xf>
    <xf numFmtId="0" fontId="0" fillId="0" borderId="0" xfId="0" applyFont="1" applyFill="1" applyAlignment="1">
      <alignment horizontal="right" wrapText="1"/>
    </xf>
    <xf numFmtId="0" fontId="15" fillId="0" borderId="0" xfId="0" applyFont="1" applyFill="1" applyAlignment="1">
      <alignment horizontal="center" wrapText="1"/>
    </xf>
    <xf numFmtId="0" fontId="5" fillId="2" borderId="2" xfId="0" applyFont="1" applyFill="1" applyBorder="1" applyAlignment="1">
      <alignment wrapText="1"/>
    </xf>
    <xf numFmtId="0" fontId="5" fillId="2" borderId="3" xfId="0" applyFont="1" applyFill="1" applyBorder="1" applyAlignment="1">
      <alignment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left" vertical="center" wrapText="1"/>
    </xf>
    <xf numFmtId="0" fontId="0" fillId="0" borderId="6" xfId="0" applyFont="1" applyFill="1" applyBorder="1" applyAlignment="1">
      <alignment horizontal="left" vertical="center" wrapText="1"/>
    </xf>
    <xf numFmtId="0" fontId="0" fillId="0" borderId="4" xfId="0" applyFill="1" applyBorder="1" applyAlignment="1">
      <alignment horizontal="left" vertical="center" wrapText="1"/>
    </xf>
    <xf numFmtId="0" fontId="2" fillId="0" borderId="1" xfId="8" applyNumberFormat="1" applyFont="1" applyFill="1" applyBorder="1" applyAlignment="1" applyProtection="1">
      <alignment horizontal="justify" wrapText="1"/>
      <protection hidden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5" fillId="2" borderId="1" xfId="0" applyFont="1" applyFill="1" applyBorder="1" applyAlignment="1">
      <alignment wrapText="1"/>
    </xf>
    <xf numFmtId="0" fontId="32" fillId="0" borderId="1" xfId="0" applyFont="1" applyFill="1" applyBorder="1" applyAlignment="1">
      <alignment horizontal="center" vertical="top" wrapText="1"/>
    </xf>
    <xf numFmtId="0" fontId="6" fillId="0" borderId="1" xfId="14" applyNumberFormat="1" applyFont="1" applyFill="1" applyBorder="1" applyAlignment="1" applyProtection="1">
      <alignment horizontal="center" wrapText="1"/>
      <protection hidden="1"/>
    </xf>
    <xf numFmtId="0" fontId="0" fillId="0" borderId="5" xfId="0" applyFill="1" applyBorder="1" applyAlignment="1">
      <alignment horizontal="left" vertical="center" wrapText="1"/>
    </xf>
    <xf numFmtId="1" fontId="0" fillId="0" borderId="1" xfId="0" applyNumberFormat="1" applyFont="1" applyFill="1" applyBorder="1" applyAlignment="1"/>
    <xf numFmtId="0" fontId="17" fillId="0" borderId="4" xfId="14" applyNumberFormat="1" applyFont="1" applyFill="1" applyBorder="1" applyAlignment="1" applyProtection="1">
      <alignment horizontal="center" vertical="top" wrapText="1"/>
      <protection hidden="1"/>
    </xf>
    <xf numFmtId="0" fontId="17" fillId="0" borderId="5" xfId="14" applyNumberFormat="1" applyFont="1" applyFill="1" applyBorder="1" applyAlignment="1" applyProtection="1">
      <alignment horizontal="center" vertical="top" wrapText="1"/>
      <protection hidden="1"/>
    </xf>
    <xf numFmtId="0" fontId="7" fillId="0" borderId="4" xfId="0" applyFont="1" applyFill="1" applyBorder="1" applyAlignment="1">
      <alignment horizontal="center"/>
    </xf>
    <xf numFmtId="0" fontId="7" fillId="0" borderId="5" xfId="0" applyFont="1" applyFill="1" applyBorder="1" applyAlignment="1">
      <alignment horizontal="center"/>
    </xf>
    <xf numFmtId="0" fontId="0" fillId="0" borderId="6" xfId="0" applyFill="1" applyBorder="1" applyAlignment="1">
      <alignment horizontal="center" vertical="center" wrapText="1"/>
    </xf>
    <xf numFmtId="0" fontId="0" fillId="0" borderId="5" xfId="0" applyFill="1" applyBorder="1" applyAlignment="1">
      <alignment vertical="center" wrapText="1"/>
    </xf>
  </cellXfs>
  <cellStyles count="18">
    <cellStyle name="Обычный" xfId="0" builtinId="0"/>
    <cellStyle name="Обычный 2" xfId="16"/>
    <cellStyle name="Обычный_tmp" xfId="1"/>
    <cellStyle name="Обычный_tmp 10" xfId="2"/>
    <cellStyle name="Обычный_tmp 11" xfId="3"/>
    <cellStyle name="Обычный_tmp 13" xfId="4"/>
    <cellStyle name="Обычный_tmp 14" xfId="5"/>
    <cellStyle name="Обычный_tmp 16" xfId="6"/>
    <cellStyle name="Обычный_tmp 17" xfId="7"/>
    <cellStyle name="Обычный_tmp 2" xfId="8"/>
    <cellStyle name="Обычный_tmp 3" xfId="9"/>
    <cellStyle name="Обычный_tmp 4" xfId="10"/>
    <cellStyle name="Обычный_tmp 7" xfId="11"/>
    <cellStyle name="Обычный_tmp 8" xfId="12"/>
    <cellStyle name="Обычный_tmp 9" xfId="13"/>
    <cellStyle name="Обычный_Tmp1" xfId="14"/>
    <cellStyle name="Процентный" xfId="17" builtinId="5"/>
    <cellStyle name="Финансовый" xfId="15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36"/>
  <sheetViews>
    <sheetView topLeftCell="C1" zoomScale="89" zoomScaleNormal="89" zoomScaleSheetLayoutView="100" workbookViewId="0">
      <selection activeCell="C1" sqref="A1:XFD1048576"/>
    </sheetView>
  </sheetViews>
  <sheetFormatPr defaultRowHeight="12.75" outlineLevelRow="3"/>
  <cols>
    <col min="1" max="1" width="9.7109375" style="49" customWidth="1"/>
    <col min="2" max="2" width="28.7109375" style="50" customWidth="1"/>
    <col min="3" max="3" width="10.140625" style="51" customWidth="1"/>
    <col min="4" max="4" width="9.28515625" style="51" customWidth="1"/>
    <col min="5" max="5" width="12.42578125" style="51" customWidth="1"/>
    <col min="6" max="6" width="13.28515625" style="51" customWidth="1"/>
    <col min="7" max="7" width="11.85546875" style="51" customWidth="1"/>
    <col min="8" max="8" width="10.85546875" style="51" customWidth="1"/>
    <col min="9" max="9" width="60.28515625" style="53" customWidth="1"/>
    <col min="10" max="10" width="12" style="51" hidden="1" customWidth="1"/>
    <col min="11" max="11" width="12.140625" style="51" hidden="1" customWidth="1"/>
    <col min="12" max="12" width="26.28515625" style="51" hidden="1" customWidth="1"/>
    <col min="13" max="16384" width="9.140625" style="51"/>
  </cols>
  <sheetData>
    <row r="1" spans="1:12">
      <c r="I1" s="394" t="s">
        <v>39</v>
      </c>
      <c r="J1" s="394"/>
      <c r="K1" s="394"/>
      <c r="L1" s="394"/>
    </row>
    <row r="2" spans="1:12">
      <c r="I2" s="395" t="s">
        <v>67</v>
      </c>
      <c r="J2" s="395"/>
      <c r="K2" s="395"/>
      <c r="L2" s="395"/>
    </row>
    <row r="3" spans="1:12">
      <c r="I3" s="395"/>
      <c r="J3" s="395"/>
      <c r="K3" s="395"/>
      <c r="L3" s="395"/>
    </row>
    <row r="4" spans="1:12">
      <c r="I4" s="178" t="s">
        <v>438</v>
      </c>
    </row>
    <row r="5" spans="1:12" ht="18">
      <c r="A5" s="396" t="s">
        <v>47</v>
      </c>
      <c r="B5" s="396"/>
      <c r="C5" s="396"/>
      <c r="D5" s="396"/>
      <c r="E5" s="396"/>
      <c r="F5" s="396"/>
      <c r="G5" s="396"/>
      <c r="H5" s="396"/>
      <c r="I5" s="396"/>
      <c r="J5" s="396"/>
      <c r="K5" s="396"/>
      <c r="L5" s="396"/>
    </row>
    <row r="6" spans="1:12" ht="18.75">
      <c r="B6" s="52"/>
    </row>
    <row r="7" spans="1:12" ht="51">
      <c r="A7" s="404" t="s">
        <v>24</v>
      </c>
      <c r="B7" s="404" t="s">
        <v>23</v>
      </c>
      <c r="C7" s="399" t="s">
        <v>25</v>
      </c>
      <c r="D7" s="399" t="s">
        <v>63</v>
      </c>
      <c r="E7" s="399" t="s">
        <v>30</v>
      </c>
      <c r="F7" s="401" t="s">
        <v>94</v>
      </c>
      <c r="G7" s="402" t="s">
        <v>35</v>
      </c>
      <c r="H7" s="403"/>
      <c r="I7" s="54" t="s">
        <v>28</v>
      </c>
      <c r="J7" s="55" t="s">
        <v>37</v>
      </c>
      <c r="K7" s="56" t="s">
        <v>38</v>
      </c>
      <c r="L7" s="57" t="s">
        <v>66</v>
      </c>
    </row>
    <row r="8" spans="1:12">
      <c r="A8" s="405"/>
      <c r="B8" s="405"/>
      <c r="C8" s="400"/>
      <c r="D8" s="400"/>
      <c r="E8" s="400"/>
      <c r="F8" s="400"/>
      <c r="G8" s="54" t="s">
        <v>26</v>
      </c>
      <c r="H8" s="54" t="s">
        <v>27</v>
      </c>
      <c r="I8" s="58"/>
      <c r="J8" s="59" t="s">
        <v>26</v>
      </c>
      <c r="K8" s="60" t="s">
        <v>27</v>
      </c>
      <c r="L8" s="61"/>
    </row>
    <row r="9" spans="1:12" ht="38.25">
      <c r="A9" s="1">
        <v>901</v>
      </c>
      <c r="B9" s="7" t="s">
        <v>2</v>
      </c>
      <c r="C9" s="206">
        <f>SUM(C10:C42)</f>
        <v>45132</v>
      </c>
      <c r="D9" s="13">
        <f t="shared" ref="D9:H9" si="0">SUM(D10:D42)</f>
        <v>0</v>
      </c>
      <c r="E9" s="13">
        <f t="shared" si="0"/>
        <v>0</v>
      </c>
      <c r="F9" s="13">
        <f t="shared" si="0"/>
        <v>50400</v>
      </c>
      <c r="G9" s="13">
        <f t="shared" si="0"/>
        <v>64379</v>
      </c>
      <c r="H9" s="13">
        <f t="shared" si="0"/>
        <v>67957</v>
      </c>
      <c r="I9" s="10"/>
      <c r="J9" s="13">
        <f>SUM(J10:J40)</f>
        <v>0</v>
      </c>
      <c r="K9" s="41">
        <f>SUM(K10:K40)</f>
        <v>12776</v>
      </c>
      <c r="L9" s="14"/>
    </row>
    <row r="10" spans="1:12" ht="38.25">
      <c r="A10" s="1"/>
      <c r="B10" s="15"/>
      <c r="C10" s="191">
        <v>984</v>
      </c>
      <c r="D10" s="46"/>
      <c r="E10" s="14"/>
      <c r="F10" s="14"/>
      <c r="G10" s="14"/>
      <c r="H10" s="14"/>
      <c r="I10" s="121" t="s">
        <v>175</v>
      </c>
      <c r="J10" s="13"/>
      <c r="K10" s="41"/>
      <c r="L10" s="14" t="s">
        <v>68</v>
      </c>
    </row>
    <row r="11" spans="1:12" ht="38.25">
      <c r="A11" s="36"/>
      <c r="B11" s="15"/>
      <c r="C11" s="191"/>
      <c r="D11" s="46"/>
      <c r="E11" s="46"/>
      <c r="F11" s="14"/>
      <c r="G11" s="14"/>
      <c r="H11" s="14">
        <v>3578</v>
      </c>
      <c r="I11" s="15" t="s">
        <v>176</v>
      </c>
      <c r="J11" s="13"/>
      <c r="K11" s="62">
        <v>1872</v>
      </c>
      <c r="L11" s="14" t="s">
        <v>68</v>
      </c>
    </row>
    <row r="12" spans="1:12" ht="89.25">
      <c r="A12" s="1"/>
      <c r="B12" s="15" t="s">
        <v>403</v>
      </c>
      <c r="C12" s="191">
        <v>-340</v>
      </c>
      <c r="D12" s="46"/>
      <c r="E12" s="14"/>
      <c r="F12" s="14"/>
      <c r="G12" s="14"/>
      <c r="H12" s="14"/>
      <c r="I12" s="15" t="s">
        <v>404</v>
      </c>
      <c r="J12" s="13"/>
      <c r="K12" s="41"/>
      <c r="L12" s="14" t="s">
        <v>68</v>
      </c>
    </row>
    <row r="13" spans="1:12" ht="89.25">
      <c r="A13" s="36"/>
      <c r="B13" s="15" t="s">
        <v>405</v>
      </c>
      <c r="C13" s="191">
        <v>-680</v>
      </c>
      <c r="D13" s="46"/>
      <c r="E13" s="46"/>
      <c r="F13" s="14"/>
      <c r="G13" s="14"/>
      <c r="H13" s="14"/>
      <c r="I13" s="15" t="s">
        <v>404</v>
      </c>
      <c r="J13" s="13"/>
      <c r="K13" s="62">
        <v>1872</v>
      </c>
      <c r="L13" s="14" t="s">
        <v>68</v>
      </c>
    </row>
    <row r="14" spans="1:12" ht="114.75">
      <c r="A14" s="36"/>
      <c r="B14" s="15" t="s">
        <v>406</v>
      </c>
      <c r="C14" s="191">
        <v>30503</v>
      </c>
      <c r="D14" s="46"/>
      <c r="E14" s="14"/>
      <c r="F14" s="14"/>
      <c r="G14" s="14"/>
      <c r="H14" s="14"/>
      <c r="I14" s="15" t="s">
        <v>407</v>
      </c>
      <c r="J14" s="13"/>
      <c r="K14" s="62">
        <v>4516</v>
      </c>
      <c r="L14" s="14" t="s">
        <v>68</v>
      </c>
    </row>
    <row r="15" spans="1:12" ht="127.5">
      <c r="A15" s="36"/>
      <c r="B15" s="15" t="s">
        <v>424</v>
      </c>
      <c r="C15" s="191">
        <v>14665</v>
      </c>
      <c r="D15" s="46"/>
      <c r="E15" s="14"/>
      <c r="F15" s="14"/>
      <c r="G15" s="46"/>
      <c r="H15" s="46"/>
      <c r="I15" s="15" t="s">
        <v>408</v>
      </c>
      <c r="J15" s="13"/>
      <c r="K15" s="62"/>
      <c r="L15" s="14" t="s">
        <v>68</v>
      </c>
    </row>
    <row r="16" spans="1:12" ht="127.5">
      <c r="A16" s="36"/>
      <c r="B16" s="295"/>
      <c r="C16" s="191"/>
      <c r="D16" s="46"/>
      <c r="E16" s="14"/>
      <c r="F16" s="14">
        <v>40823</v>
      </c>
      <c r="G16" s="14"/>
      <c r="H16" s="14"/>
      <c r="I16" s="15" t="s">
        <v>425</v>
      </c>
      <c r="J16" s="13"/>
      <c r="K16" s="62"/>
      <c r="L16" s="14" t="s">
        <v>68</v>
      </c>
    </row>
    <row r="17" spans="1:12" ht="140.25">
      <c r="A17" s="36"/>
      <c r="B17" s="295"/>
      <c r="C17" s="191"/>
      <c r="D17" s="46"/>
      <c r="E17" s="14"/>
      <c r="F17" s="191">
        <v>2668</v>
      </c>
      <c r="G17" s="14"/>
      <c r="H17" s="14"/>
      <c r="I17" s="15" t="s">
        <v>426</v>
      </c>
      <c r="J17" s="13"/>
      <c r="K17" s="62"/>
      <c r="L17" s="14"/>
    </row>
    <row r="18" spans="1:12" ht="114.75">
      <c r="A18" s="36"/>
      <c r="B18" s="15" t="s">
        <v>409</v>
      </c>
      <c r="C18" s="191"/>
      <c r="D18" s="46"/>
      <c r="E18" s="14"/>
      <c r="F18" s="14">
        <v>2565</v>
      </c>
      <c r="G18" s="63"/>
      <c r="H18" s="63"/>
      <c r="I18" s="15" t="s">
        <v>420</v>
      </c>
      <c r="J18" s="13"/>
      <c r="K18" s="62"/>
      <c r="L18" s="14"/>
    </row>
    <row r="19" spans="1:12" ht="76.5">
      <c r="A19" s="36"/>
      <c r="B19" s="295"/>
      <c r="C19" s="191"/>
      <c r="D19" s="46"/>
      <c r="E19" s="14"/>
      <c r="F19" s="14">
        <v>587</v>
      </c>
      <c r="G19" s="63"/>
      <c r="H19" s="63"/>
      <c r="I19" s="15" t="s">
        <v>427</v>
      </c>
      <c r="J19" s="13"/>
      <c r="K19" s="62"/>
      <c r="L19" s="14"/>
    </row>
    <row r="20" spans="1:12" ht="242.25">
      <c r="A20" s="36"/>
      <c r="B20" s="295"/>
      <c r="C20" s="191"/>
      <c r="D20" s="46"/>
      <c r="E20" s="14"/>
      <c r="F20" s="191">
        <v>3757</v>
      </c>
      <c r="G20" s="14"/>
      <c r="H20" s="14"/>
      <c r="I20" s="15" t="s">
        <v>410</v>
      </c>
      <c r="J20" s="13"/>
      <c r="K20" s="62"/>
      <c r="L20" s="14"/>
    </row>
    <row r="21" spans="1:12" ht="127.5">
      <c r="A21" s="36"/>
      <c r="B21" s="15" t="s">
        <v>411</v>
      </c>
      <c r="C21" s="191"/>
      <c r="D21" s="46"/>
      <c r="E21" s="14"/>
      <c r="F21" s="14"/>
      <c r="G21" s="63">
        <v>1903</v>
      </c>
      <c r="H21" s="63">
        <v>1903</v>
      </c>
      <c r="I21" s="15" t="s">
        <v>412</v>
      </c>
      <c r="J21" s="13"/>
      <c r="K21" s="62"/>
      <c r="L21" s="14"/>
    </row>
    <row r="22" spans="1:12" ht="102">
      <c r="A22" s="36"/>
      <c r="B22" s="295"/>
      <c r="C22" s="191"/>
      <c r="D22" s="46"/>
      <c r="E22" s="14"/>
      <c r="F22" s="14"/>
      <c r="G22" s="14">
        <v>1190</v>
      </c>
      <c r="H22" s="14">
        <v>1190</v>
      </c>
      <c r="I22" s="15" t="s">
        <v>413</v>
      </c>
      <c r="J22" s="13" t="s">
        <v>68</v>
      </c>
      <c r="K22" s="62"/>
      <c r="L22" s="14" t="s">
        <v>68</v>
      </c>
    </row>
    <row r="23" spans="1:12" ht="63.75">
      <c r="A23" s="36"/>
      <c r="B23" s="295"/>
      <c r="C23" s="192"/>
      <c r="D23" s="46"/>
      <c r="E23" s="14"/>
      <c r="F23" s="14"/>
      <c r="G23" s="14">
        <v>2000</v>
      </c>
      <c r="H23" s="14">
        <v>2000</v>
      </c>
      <c r="I23" s="15" t="s">
        <v>414</v>
      </c>
      <c r="J23" s="13" t="s">
        <v>68</v>
      </c>
      <c r="K23" s="62"/>
      <c r="L23" s="14" t="s">
        <v>68</v>
      </c>
    </row>
    <row r="24" spans="1:12" ht="76.5">
      <c r="A24" s="36"/>
      <c r="B24" s="295"/>
      <c r="C24" s="192"/>
      <c r="D24" s="46"/>
      <c r="E24" s="14"/>
      <c r="F24" s="14"/>
      <c r="G24" s="14">
        <v>1197</v>
      </c>
      <c r="H24" s="14">
        <v>1197</v>
      </c>
      <c r="I24" s="15" t="s">
        <v>415</v>
      </c>
      <c r="J24" s="13"/>
      <c r="K24" s="62"/>
      <c r="L24" s="14"/>
    </row>
    <row r="25" spans="1:12" ht="318.75" customHeight="1">
      <c r="A25" s="36"/>
      <c r="B25" s="295"/>
      <c r="C25" s="192"/>
      <c r="D25" s="46"/>
      <c r="E25" s="14"/>
      <c r="F25" s="14"/>
      <c r="G25" s="14">
        <v>12249</v>
      </c>
      <c r="H25" s="14">
        <v>12249</v>
      </c>
      <c r="I25" s="15" t="s">
        <v>416</v>
      </c>
      <c r="J25" s="13"/>
      <c r="K25" s="62"/>
      <c r="L25" s="14"/>
    </row>
    <row r="26" spans="1:12" ht="114.75">
      <c r="A26" s="36"/>
      <c r="B26" s="295"/>
      <c r="C26" s="192"/>
      <c r="D26" s="46"/>
      <c r="E26" s="14"/>
      <c r="F26" s="14"/>
      <c r="G26" s="14">
        <v>890</v>
      </c>
      <c r="H26" s="14">
        <v>890</v>
      </c>
      <c r="I26" s="15" t="s">
        <v>421</v>
      </c>
      <c r="J26" s="13"/>
      <c r="K26" s="62"/>
      <c r="L26" s="14"/>
    </row>
    <row r="27" spans="1:12" ht="63.75">
      <c r="A27" s="36"/>
      <c r="B27" s="295"/>
      <c r="C27" s="192"/>
      <c r="D27" s="46"/>
      <c r="E27" s="14"/>
      <c r="F27" s="14"/>
      <c r="G27" s="14">
        <v>800</v>
      </c>
      <c r="H27" s="14">
        <v>800</v>
      </c>
      <c r="I27" s="15" t="s">
        <v>417</v>
      </c>
      <c r="J27" s="13"/>
      <c r="K27" s="62"/>
      <c r="L27" s="14"/>
    </row>
    <row r="28" spans="1:12" ht="63.75">
      <c r="A28" s="36"/>
      <c r="B28" s="295"/>
      <c r="C28" s="192"/>
      <c r="D28" s="46"/>
      <c r="E28" s="14"/>
      <c r="F28" s="14"/>
      <c r="G28" s="14">
        <v>32000</v>
      </c>
      <c r="H28" s="14">
        <v>32000</v>
      </c>
      <c r="I28" s="15" t="s">
        <v>418</v>
      </c>
      <c r="J28" s="13"/>
      <c r="K28" s="62"/>
      <c r="L28" s="14"/>
    </row>
    <row r="29" spans="1:12" ht="379.5" customHeight="1">
      <c r="A29" s="36"/>
      <c r="B29" s="295"/>
      <c r="C29" s="192"/>
      <c r="D29" s="46"/>
      <c r="E29" s="14"/>
      <c r="F29" s="14"/>
      <c r="G29" s="14">
        <v>12150</v>
      </c>
      <c r="H29" s="14">
        <v>12150</v>
      </c>
      <c r="I29" s="15" t="s">
        <v>419</v>
      </c>
      <c r="J29" s="13"/>
      <c r="K29" s="62"/>
      <c r="L29" s="14"/>
    </row>
    <row r="30" spans="1:12" ht="12.75" hidden="1" customHeight="1">
      <c r="A30" s="36"/>
      <c r="B30" s="15"/>
      <c r="C30" s="192"/>
      <c r="D30" s="46"/>
      <c r="E30" s="14"/>
      <c r="F30" s="14"/>
      <c r="G30" s="14"/>
      <c r="H30" s="14"/>
      <c r="I30" s="15"/>
      <c r="J30" s="13"/>
      <c r="K30" s="62">
        <v>4516</v>
      </c>
      <c r="L30" s="14" t="s">
        <v>68</v>
      </c>
    </row>
    <row r="31" spans="1:12" ht="12.75" hidden="1" customHeight="1">
      <c r="A31" s="36"/>
      <c r="B31" s="15"/>
      <c r="C31" s="192"/>
      <c r="D31" s="46"/>
      <c r="E31" s="14"/>
      <c r="F31" s="14"/>
      <c r="G31" s="14"/>
      <c r="H31" s="14"/>
      <c r="I31" s="15"/>
      <c r="J31" s="13"/>
      <c r="K31" s="62"/>
      <c r="L31" s="14" t="s">
        <v>68</v>
      </c>
    </row>
    <row r="32" spans="1:12" ht="12.75" hidden="1" customHeight="1">
      <c r="A32" s="36"/>
      <c r="B32" s="15"/>
      <c r="C32" s="192"/>
      <c r="D32" s="46"/>
      <c r="E32" s="14"/>
      <c r="F32" s="14"/>
      <c r="G32" s="14"/>
      <c r="H32" s="14"/>
      <c r="I32" s="15"/>
      <c r="J32" s="13"/>
      <c r="K32" s="62"/>
      <c r="L32" s="14" t="s">
        <v>68</v>
      </c>
    </row>
    <row r="33" spans="1:12" ht="12.75" hidden="1" customHeight="1">
      <c r="A33" s="36"/>
      <c r="B33" s="15"/>
      <c r="C33" s="192"/>
      <c r="D33" s="46"/>
      <c r="E33" s="14"/>
      <c r="F33" s="14"/>
      <c r="G33" s="14"/>
      <c r="H33" s="14"/>
      <c r="I33" s="15"/>
      <c r="J33" s="13"/>
      <c r="K33" s="62"/>
      <c r="L33" s="14" t="s">
        <v>68</v>
      </c>
    </row>
    <row r="34" spans="1:12" ht="12.75" hidden="1" customHeight="1">
      <c r="A34" s="36"/>
      <c r="B34" s="15"/>
      <c r="C34" s="192"/>
      <c r="D34" s="46"/>
      <c r="E34" s="14"/>
      <c r="F34" s="14"/>
      <c r="G34" s="14"/>
      <c r="H34" s="14"/>
      <c r="I34" s="15"/>
      <c r="J34" s="13" t="s">
        <v>68</v>
      </c>
      <c r="K34" s="62"/>
      <c r="L34" s="14" t="s">
        <v>68</v>
      </c>
    </row>
    <row r="35" spans="1:12" ht="12.75" hidden="1" customHeight="1">
      <c r="A35" s="36"/>
      <c r="B35" s="15"/>
      <c r="C35" s="192"/>
      <c r="D35" s="46"/>
      <c r="E35" s="14"/>
      <c r="F35" s="14"/>
      <c r="G35" s="14"/>
      <c r="H35" s="14"/>
      <c r="I35" s="15"/>
      <c r="J35" s="13" t="s">
        <v>68</v>
      </c>
      <c r="K35" s="62"/>
      <c r="L35" s="14" t="s">
        <v>68</v>
      </c>
    </row>
    <row r="36" spans="1:12" ht="12.75" hidden="1" customHeight="1">
      <c r="A36" s="36"/>
      <c r="B36" s="15"/>
      <c r="C36" s="192"/>
      <c r="D36" s="46"/>
      <c r="E36" s="14"/>
      <c r="F36" s="14"/>
      <c r="G36" s="14"/>
      <c r="H36" s="14"/>
      <c r="I36" s="15"/>
      <c r="J36" s="13"/>
      <c r="K36" s="62"/>
      <c r="L36" s="14" t="s">
        <v>68</v>
      </c>
    </row>
    <row r="37" spans="1:12" ht="12.75" hidden="1" customHeight="1">
      <c r="A37" s="36"/>
      <c r="B37" s="15"/>
      <c r="C37" s="192"/>
      <c r="D37" s="46"/>
      <c r="E37" s="14"/>
      <c r="F37" s="14"/>
      <c r="G37" s="14"/>
      <c r="H37" s="14"/>
      <c r="I37" s="15"/>
      <c r="J37" s="13"/>
      <c r="K37" s="62"/>
      <c r="L37" s="14" t="s">
        <v>68</v>
      </c>
    </row>
    <row r="38" spans="1:12" ht="12.75" hidden="1" customHeight="1">
      <c r="A38" s="36"/>
      <c r="B38" s="15"/>
      <c r="C38" s="192"/>
      <c r="D38" s="46"/>
      <c r="E38" s="14"/>
      <c r="F38" s="14"/>
      <c r="G38" s="14"/>
      <c r="H38" s="14"/>
      <c r="I38" s="15"/>
      <c r="J38" s="13"/>
      <c r="K38" s="62"/>
      <c r="L38" s="14" t="s">
        <v>68</v>
      </c>
    </row>
    <row r="39" spans="1:12" ht="12.75" hidden="1" customHeight="1">
      <c r="A39" s="36"/>
      <c r="B39" s="15"/>
      <c r="C39" s="192"/>
      <c r="D39" s="46"/>
      <c r="E39" s="14"/>
      <c r="F39" s="14"/>
      <c r="G39" s="14"/>
      <c r="H39" s="14"/>
      <c r="I39" s="15"/>
      <c r="J39" s="14"/>
      <c r="K39" s="41"/>
      <c r="L39" s="14" t="s">
        <v>68</v>
      </c>
    </row>
    <row r="40" spans="1:12" ht="12.75" hidden="1" customHeight="1">
      <c r="A40" s="36"/>
      <c r="B40" s="15"/>
      <c r="C40" s="192"/>
      <c r="D40" s="46"/>
      <c r="E40" s="14"/>
      <c r="F40" s="14"/>
      <c r="G40" s="14"/>
      <c r="H40" s="14"/>
      <c r="I40" s="15"/>
      <c r="J40" s="63"/>
      <c r="K40" s="41"/>
      <c r="L40" s="14" t="s">
        <v>68</v>
      </c>
    </row>
    <row r="41" spans="1:12" ht="12.75" hidden="1" customHeight="1">
      <c r="A41" s="36"/>
      <c r="B41" s="15"/>
      <c r="C41" s="192"/>
      <c r="D41" s="46"/>
      <c r="E41" s="14"/>
      <c r="F41" s="14"/>
      <c r="G41" s="14"/>
      <c r="H41" s="14"/>
      <c r="I41" s="15"/>
      <c r="J41" s="63"/>
      <c r="K41" s="41"/>
      <c r="L41" s="14" t="s">
        <v>68</v>
      </c>
    </row>
    <row r="42" spans="1:12" ht="12.75" hidden="1" customHeight="1">
      <c r="A42" s="36"/>
      <c r="B42" s="15"/>
      <c r="C42" s="192"/>
      <c r="D42" s="46"/>
      <c r="E42" s="14"/>
      <c r="F42" s="14"/>
      <c r="G42" s="14"/>
      <c r="H42" s="14"/>
      <c r="I42" s="15"/>
      <c r="J42" s="63"/>
      <c r="K42" s="41"/>
      <c r="L42" s="14" t="s">
        <v>68</v>
      </c>
    </row>
    <row r="43" spans="1:12">
      <c r="A43" s="1">
        <v>902</v>
      </c>
      <c r="B43" s="7" t="s">
        <v>3</v>
      </c>
      <c r="C43" s="206">
        <f>SUM(C44:C57)</f>
        <v>98</v>
      </c>
      <c r="D43" s="13">
        <f t="shared" ref="D43:H43" si="1">SUM(D44:D57)</f>
        <v>0</v>
      </c>
      <c r="E43" s="13">
        <f t="shared" si="1"/>
        <v>0</v>
      </c>
      <c r="F43" s="80">
        <f t="shared" si="1"/>
        <v>89007</v>
      </c>
      <c r="G43" s="13">
        <f t="shared" si="1"/>
        <v>2686</v>
      </c>
      <c r="H43" s="13">
        <f t="shared" si="1"/>
        <v>2948</v>
      </c>
      <c r="I43" s="64"/>
      <c r="J43" s="13">
        <f>SUM(J55:J57)</f>
        <v>0</v>
      </c>
      <c r="K43" s="41">
        <f>SUM(K55:K57)</f>
        <v>0</v>
      </c>
      <c r="L43" s="14"/>
    </row>
    <row r="44" spans="1:12" ht="39">
      <c r="A44" s="36"/>
      <c r="B44" s="15"/>
      <c r="C44" s="191">
        <v>98</v>
      </c>
      <c r="D44" s="46"/>
      <c r="E44" s="14"/>
      <c r="F44" s="14"/>
      <c r="G44" s="14"/>
      <c r="H44" s="14"/>
      <c r="I44" s="68" t="s">
        <v>175</v>
      </c>
      <c r="J44" s="13"/>
      <c r="K44" s="41"/>
      <c r="L44" s="14" t="s">
        <v>68</v>
      </c>
    </row>
    <row r="45" spans="1:12" ht="38.25">
      <c r="A45" s="36"/>
      <c r="B45" s="15"/>
      <c r="C45" s="191"/>
      <c r="D45" s="46"/>
      <c r="E45" s="14"/>
      <c r="F45" s="14"/>
      <c r="G45" s="14"/>
      <c r="H45" s="14">
        <v>262</v>
      </c>
      <c r="I45" s="15" t="s">
        <v>176</v>
      </c>
      <c r="J45" s="13"/>
      <c r="K45" s="41"/>
      <c r="L45" s="125"/>
    </row>
    <row r="46" spans="1:12" s="185" customFormat="1" ht="89.25">
      <c r="A46" s="36"/>
      <c r="B46" s="15"/>
      <c r="C46" s="322"/>
      <c r="D46" s="184"/>
      <c r="E46" s="184"/>
      <c r="F46" s="14"/>
      <c r="G46" s="14">
        <f>4481-731-250-695-119</f>
        <v>2686</v>
      </c>
      <c r="H46" s="14">
        <f>4481-731-250-695-119</f>
        <v>2686</v>
      </c>
      <c r="I46" s="15" t="s">
        <v>331</v>
      </c>
      <c r="J46" s="13"/>
      <c r="K46" s="41"/>
      <c r="L46" s="184" t="s">
        <v>68</v>
      </c>
    </row>
    <row r="47" spans="1:12" s="185" customFormat="1" ht="25.5">
      <c r="A47" s="36"/>
      <c r="B47" s="15"/>
      <c r="C47" s="322"/>
      <c r="D47" s="184"/>
      <c r="E47" s="184"/>
      <c r="F47" s="14">
        <v>4000</v>
      </c>
      <c r="G47" s="14"/>
      <c r="H47" s="58"/>
      <c r="I47" s="15" t="s">
        <v>332</v>
      </c>
      <c r="J47" s="13"/>
      <c r="K47" s="41"/>
      <c r="L47" s="256"/>
    </row>
    <row r="48" spans="1:12" s="185" customFormat="1" ht="25.5">
      <c r="A48" s="36"/>
      <c r="B48" s="15"/>
      <c r="C48" s="322"/>
      <c r="D48" s="184"/>
      <c r="E48" s="184"/>
      <c r="F48" s="99">
        <v>1499</v>
      </c>
      <c r="G48" s="58"/>
      <c r="H48" s="14"/>
      <c r="I48" s="15" t="s">
        <v>333</v>
      </c>
      <c r="J48" s="13"/>
      <c r="K48" s="41"/>
      <c r="L48" s="184" t="s">
        <v>68</v>
      </c>
    </row>
    <row r="49" spans="1:12" s="185" customFormat="1" ht="25.5">
      <c r="A49" s="36"/>
      <c r="B49" s="15"/>
      <c r="C49" s="322"/>
      <c r="D49" s="184"/>
      <c r="E49" s="184"/>
      <c r="F49" s="58">
        <f>1651+652</f>
        <v>2303</v>
      </c>
      <c r="G49" s="58"/>
      <c r="H49" s="14"/>
      <c r="I49" s="15" t="s">
        <v>334</v>
      </c>
      <c r="J49" s="13"/>
      <c r="K49" s="41"/>
      <c r="L49" s="184"/>
    </row>
    <row r="50" spans="1:12" s="185" customFormat="1" ht="25.5">
      <c r="A50" s="36"/>
      <c r="B50" s="15"/>
      <c r="C50" s="322"/>
      <c r="D50" s="184"/>
      <c r="E50" s="184"/>
      <c r="F50" s="58">
        <v>405</v>
      </c>
      <c r="G50" s="58"/>
      <c r="H50" s="14"/>
      <c r="I50" s="15" t="s">
        <v>441</v>
      </c>
      <c r="J50" s="13"/>
      <c r="K50" s="41"/>
      <c r="L50" s="184"/>
    </row>
    <row r="51" spans="1:12" s="185" customFormat="1" ht="51">
      <c r="A51" s="36"/>
      <c r="B51" s="15"/>
      <c r="C51" s="322"/>
      <c r="D51" s="184"/>
      <c r="E51" s="184"/>
      <c r="F51" s="58">
        <v>11800</v>
      </c>
      <c r="G51" s="58"/>
      <c r="H51" s="58"/>
      <c r="I51" s="15" t="s">
        <v>335</v>
      </c>
      <c r="J51" s="13"/>
      <c r="K51" s="223"/>
      <c r="L51" s="184" t="s">
        <v>68</v>
      </c>
    </row>
    <row r="52" spans="1:12" s="185" customFormat="1" ht="25.5">
      <c r="A52" s="36"/>
      <c r="B52" s="15"/>
      <c r="C52" s="322"/>
      <c r="D52" s="184"/>
      <c r="E52" s="184"/>
      <c r="F52" s="58">
        <v>69000</v>
      </c>
      <c r="G52" s="14"/>
      <c r="H52" s="58"/>
      <c r="I52" s="15" t="s">
        <v>442</v>
      </c>
      <c r="J52" s="13"/>
      <c r="K52" s="223"/>
      <c r="L52" s="184" t="s">
        <v>68</v>
      </c>
    </row>
    <row r="53" spans="1:12" ht="12.75" hidden="1" customHeight="1">
      <c r="A53" s="36"/>
      <c r="B53" s="15"/>
      <c r="C53" s="192"/>
      <c r="D53" s="46"/>
      <c r="E53" s="46"/>
      <c r="F53" s="14"/>
      <c r="G53" s="14"/>
      <c r="H53" s="14"/>
      <c r="I53" s="15"/>
      <c r="J53" s="13"/>
      <c r="K53" s="41"/>
      <c r="L53" s="14" t="s">
        <v>68</v>
      </c>
    </row>
    <row r="54" spans="1:12" ht="12.75" hidden="1" customHeight="1">
      <c r="A54" s="36"/>
      <c r="B54" s="15"/>
      <c r="C54" s="192"/>
      <c r="D54" s="46"/>
      <c r="E54" s="14"/>
      <c r="F54" s="14"/>
      <c r="G54" s="14"/>
      <c r="H54" s="14"/>
      <c r="I54" s="15"/>
      <c r="J54" s="13"/>
      <c r="K54" s="41"/>
      <c r="L54" s="14" t="s">
        <v>68</v>
      </c>
    </row>
    <row r="55" spans="1:12" ht="12.75" hidden="1" customHeight="1">
      <c r="A55" s="36"/>
      <c r="B55" s="15"/>
      <c r="C55" s="192"/>
      <c r="D55" s="46"/>
      <c r="E55" s="14"/>
      <c r="F55" s="14"/>
      <c r="G55" s="14"/>
      <c r="H55" s="14"/>
      <c r="I55" s="15"/>
      <c r="J55" s="13"/>
      <c r="K55" s="62"/>
      <c r="L55" s="14" t="s">
        <v>68</v>
      </c>
    </row>
    <row r="56" spans="1:12" ht="12.75" hidden="1" customHeight="1">
      <c r="A56" s="36"/>
      <c r="B56" s="15"/>
      <c r="C56" s="192"/>
      <c r="D56" s="46"/>
      <c r="E56" s="14"/>
      <c r="F56" s="14"/>
      <c r="G56" s="14"/>
      <c r="H56" s="14"/>
      <c r="I56" s="15"/>
      <c r="J56" s="13"/>
      <c r="K56" s="62"/>
      <c r="L56" s="14" t="s">
        <v>68</v>
      </c>
    </row>
    <row r="57" spans="1:12" ht="12.75" hidden="1" customHeight="1">
      <c r="A57" s="36"/>
      <c r="B57" s="15"/>
      <c r="C57" s="192"/>
      <c r="D57" s="46"/>
      <c r="E57" s="14"/>
      <c r="F57" s="14"/>
      <c r="G57" s="14"/>
      <c r="H57" s="14"/>
      <c r="I57" s="15"/>
      <c r="J57" s="14"/>
      <c r="K57" s="62"/>
      <c r="L57" s="14" t="s">
        <v>68</v>
      </c>
    </row>
    <row r="58" spans="1:12" ht="25.5">
      <c r="A58" s="1">
        <v>903</v>
      </c>
      <c r="B58" s="7" t="s">
        <v>4</v>
      </c>
      <c r="C58" s="323">
        <f>SUM(C59:C107)</f>
        <v>5388</v>
      </c>
      <c r="D58" s="65">
        <f t="shared" ref="D58:H58" si="2">SUM(D59:D107)</f>
        <v>0</v>
      </c>
      <c r="E58" s="65">
        <f t="shared" si="2"/>
        <v>0</v>
      </c>
      <c r="F58" s="65">
        <f t="shared" si="2"/>
        <v>49474</v>
      </c>
      <c r="G58" s="80">
        <f t="shared" si="2"/>
        <v>138385.1</v>
      </c>
      <c r="H58" s="80">
        <f t="shared" si="2"/>
        <v>139481.1</v>
      </c>
      <c r="I58" s="10"/>
      <c r="J58" s="65">
        <f>SUM(J59:J107)</f>
        <v>0</v>
      </c>
      <c r="K58" s="66">
        <f>SUM(K59:K107)</f>
        <v>4155</v>
      </c>
      <c r="L58" s="14"/>
    </row>
    <row r="59" spans="1:12" ht="38.25">
      <c r="A59" s="15"/>
      <c r="B59" s="15"/>
      <c r="C59" s="192"/>
      <c r="D59" s="46"/>
      <c r="E59" s="14"/>
      <c r="F59" s="14">
        <v>800</v>
      </c>
      <c r="G59" s="14"/>
      <c r="H59" s="14"/>
      <c r="I59" s="31" t="s">
        <v>177</v>
      </c>
      <c r="J59" s="14"/>
      <c r="K59" s="41"/>
      <c r="L59" s="68"/>
    </row>
    <row r="60" spans="1:12" ht="38.25">
      <c r="A60" s="15"/>
      <c r="B60" s="15"/>
      <c r="C60" s="192"/>
      <c r="D60" s="46"/>
      <c r="E60" s="14"/>
      <c r="F60" s="14"/>
      <c r="G60" s="14">
        <v>500</v>
      </c>
      <c r="H60" s="14"/>
      <c r="I60" s="315" t="s">
        <v>178</v>
      </c>
      <c r="J60" s="69"/>
      <c r="K60" s="62"/>
      <c r="L60" s="14" t="s">
        <v>68</v>
      </c>
    </row>
    <row r="61" spans="1:12" ht="38.25">
      <c r="A61" s="15"/>
      <c r="B61" s="15"/>
      <c r="C61" s="191"/>
      <c r="D61" s="46"/>
      <c r="E61" s="14"/>
      <c r="F61" s="14"/>
      <c r="G61" s="14"/>
      <c r="H61" s="14">
        <v>1096</v>
      </c>
      <c r="I61" s="15" t="s">
        <v>176</v>
      </c>
      <c r="J61" s="69"/>
      <c r="K61" s="62"/>
      <c r="L61" s="14" t="s">
        <v>68</v>
      </c>
    </row>
    <row r="62" spans="1:12" s="185" customFormat="1" ht="39.75" customHeight="1">
      <c r="A62" s="15"/>
      <c r="B62" s="167" t="s">
        <v>337</v>
      </c>
      <c r="C62" s="322"/>
      <c r="D62" s="184"/>
      <c r="E62" s="184"/>
      <c r="F62" s="14">
        <f>26027+19971+500+1000</f>
        <v>47498</v>
      </c>
      <c r="G62" s="14"/>
      <c r="H62" s="14"/>
      <c r="I62" s="263" t="s">
        <v>338</v>
      </c>
      <c r="J62" s="184"/>
      <c r="K62" s="41"/>
      <c r="L62" s="254"/>
    </row>
    <row r="63" spans="1:12" s="185" customFormat="1" ht="25.5">
      <c r="A63" s="15"/>
      <c r="B63" s="264" t="s">
        <v>339</v>
      </c>
      <c r="C63" s="322"/>
      <c r="D63" s="184"/>
      <c r="E63" s="184"/>
      <c r="F63" s="296">
        <v>60</v>
      </c>
      <c r="G63" s="14"/>
      <c r="H63" s="14"/>
      <c r="I63" s="266" t="s">
        <v>340</v>
      </c>
      <c r="J63" s="184"/>
      <c r="K63" s="41"/>
      <c r="L63" s="254"/>
    </row>
    <row r="64" spans="1:12" s="185" customFormat="1" ht="38.25">
      <c r="A64" s="15"/>
      <c r="B64" s="264" t="s">
        <v>341</v>
      </c>
      <c r="C64" s="322"/>
      <c r="D64" s="184"/>
      <c r="E64" s="184"/>
      <c r="F64" s="296">
        <v>100</v>
      </c>
      <c r="G64" s="14"/>
      <c r="H64" s="14"/>
      <c r="I64" s="266" t="s">
        <v>340</v>
      </c>
      <c r="J64" s="184"/>
      <c r="K64" s="41"/>
      <c r="L64" s="254"/>
    </row>
    <row r="65" spans="1:13" s="185" customFormat="1" ht="39.75" customHeight="1">
      <c r="A65" s="15"/>
      <c r="B65" s="267" t="s">
        <v>342</v>
      </c>
      <c r="C65" s="213"/>
      <c r="D65" s="96"/>
      <c r="E65" s="96"/>
      <c r="F65" s="268"/>
      <c r="G65" s="213">
        <v>8665</v>
      </c>
      <c r="H65" s="213">
        <v>6665</v>
      </c>
      <c r="I65" s="269" t="s">
        <v>343</v>
      </c>
      <c r="J65" s="184"/>
      <c r="K65" s="41"/>
      <c r="L65" s="254"/>
    </row>
    <row r="66" spans="1:13" s="185" customFormat="1" ht="39" customHeight="1">
      <c r="A66" s="15"/>
      <c r="B66" s="264" t="s">
        <v>344</v>
      </c>
      <c r="C66" s="322"/>
      <c r="D66" s="184"/>
      <c r="E66" s="184"/>
      <c r="F66" s="265"/>
      <c r="G66" s="184"/>
      <c r="H66" s="184">
        <v>500</v>
      </c>
      <c r="I66" s="314" t="s">
        <v>340</v>
      </c>
      <c r="J66" s="184"/>
      <c r="K66" s="41"/>
      <c r="L66" s="254"/>
    </row>
    <row r="67" spans="1:13" s="257" customFormat="1" ht="63.75">
      <c r="A67" s="15"/>
      <c r="B67" s="15" t="s">
        <v>345</v>
      </c>
      <c r="C67" s="213"/>
      <c r="D67" s="96"/>
      <c r="E67" s="96"/>
      <c r="F67" s="96">
        <f>331+155</f>
        <v>486</v>
      </c>
      <c r="G67" s="96"/>
      <c r="H67" s="96"/>
      <c r="I67" s="67" t="s">
        <v>346</v>
      </c>
      <c r="J67" s="96"/>
      <c r="K67" s="115"/>
      <c r="L67" s="255"/>
    </row>
    <row r="68" spans="1:13" s="257" customFormat="1" ht="38.25">
      <c r="A68" s="15"/>
      <c r="B68" s="270"/>
      <c r="C68" s="213"/>
      <c r="D68" s="96"/>
      <c r="E68" s="96"/>
      <c r="F68" s="96"/>
      <c r="G68" s="96">
        <v>688</v>
      </c>
      <c r="H68" s="96">
        <v>688</v>
      </c>
      <c r="I68" s="67" t="s">
        <v>347</v>
      </c>
      <c r="J68" s="96"/>
      <c r="K68" s="115"/>
      <c r="L68" s="255"/>
    </row>
    <row r="69" spans="1:13" s="257" customFormat="1" ht="114.75">
      <c r="A69" s="15"/>
      <c r="B69" s="15" t="s">
        <v>348</v>
      </c>
      <c r="C69" s="213"/>
      <c r="D69" s="96"/>
      <c r="E69" s="96"/>
      <c r="F69" s="96"/>
      <c r="G69" s="96">
        <v>6279</v>
      </c>
      <c r="H69" s="96">
        <v>6279</v>
      </c>
      <c r="I69" s="67" t="s">
        <v>349</v>
      </c>
      <c r="J69" s="96"/>
      <c r="K69" s="115"/>
      <c r="L69" s="255"/>
    </row>
    <row r="70" spans="1:13" s="257" customFormat="1" ht="38.25">
      <c r="A70" s="15"/>
      <c r="B70" s="15" t="s">
        <v>350</v>
      </c>
      <c r="C70" s="213"/>
      <c r="D70" s="96"/>
      <c r="E70" s="96"/>
      <c r="F70" s="96"/>
      <c r="G70" s="96">
        <v>2156</v>
      </c>
      <c r="H70" s="96">
        <v>2156</v>
      </c>
      <c r="I70" s="271"/>
      <c r="J70" s="96"/>
      <c r="K70" s="115"/>
      <c r="L70" s="255"/>
    </row>
    <row r="71" spans="1:13" s="257" customFormat="1" ht="38.25">
      <c r="A71" s="15"/>
      <c r="B71" s="272" t="s">
        <v>351</v>
      </c>
      <c r="C71" s="213"/>
      <c r="D71" s="96"/>
      <c r="E71" s="96"/>
      <c r="F71" s="96"/>
      <c r="G71" s="213">
        <v>55</v>
      </c>
      <c r="H71" s="213">
        <v>55</v>
      </c>
      <c r="I71" s="272" t="s">
        <v>352</v>
      </c>
      <c r="J71" s="258"/>
      <c r="K71" s="115"/>
      <c r="L71" s="96" t="s">
        <v>68</v>
      </c>
    </row>
    <row r="72" spans="1:13" s="257" customFormat="1" ht="63.75">
      <c r="A72" s="15"/>
      <c r="B72" s="15" t="s">
        <v>353</v>
      </c>
      <c r="C72" s="213"/>
      <c r="D72" s="96"/>
      <c r="E72" s="96"/>
      <c r="F72" s="96"/>
      <c r="G72" s="213">
        <f>2436+80</f>
        <v>2516</v>
      </c>
      <c r="H72" s="213">
        <f>2436+80</f>
        <v>2516</v>
      </c>
      <c r="I72" s="263" t="s">
        <v>354</v>
      </c>
      <c r="J72" s="258"/>
      <c r="K72" s="115"/>
      <c r="L72" s="96"/>
    </row>
    <row r="73" spans="1:13" s="257" customFormat="1" ht="63.75">
      <c r="A73" s="15"/>
      <c r="B73" s="15" t="s">
        <v>355</v>
      </c>
      <c r="C73" s="213"/>
      <c r="D73" s="96"/>
      <c r="E73" s="96"/>
      <c r="F73" s="96"/>
      <c r="G73" s="273">
        <f>16120.3+49314.8</f>
        <v>65435.100000000006</v>
      </c>
      <c r="H73" s="273">
        <f>16120.3+49314.8</f>
        <v>65435.100000000006</v>
      </c>
      <c r="I73" s="272" t="s">
        <v>356</v>
      </c>
      <c r="J73" s="258"/>
      <c r="K73" s="115"/>
      <c r="L73" s="96"/>
    </row>
    <row r="74" spans="1:13" s="257" customFormat="1" ht="46.5" customHeight="1">
      <c r="A74" s="15"/>
      <c r="B74" s="275" t="s">
        <v>357</v>
      </c>
      <c r="C74" s="213">
        <v>1400</v>
      </c>
      <c r="D74" s="96"/>
      <c r="E74" s="96"/>
      <c r="F74" s="96"/>
      <c r="G74" s="96"/>
      <c r="H74" s="96"/>
      <c r="I74" s="274" t="s">
        <v>358</v>
      </c>
      <c r="J74" s="258"/>
      <c r="K74" s="115"/>
      <c r="L74" s="96" t="s">
        <v>68</v>
      </c>
    </row>
    <row r="75" spans="1:13" s="257" customFormat="1" ht="102">
      <c r="A75" s="15"/>
      <c r="B75" s="275" t="s">
        <v>359</v>
      </c>
      <c r="C75" s="324">
        <v>3988</v>
      </c>
      <c r="D75" s="96"/>
      <c r="E75" s="96"/>
      <c r="F75" s="96"/>
      <c r="G75" s="96">
        <v>8922</v>
      </c>
      <c r="H75" s="96">
        <v>8922</v>
      </c>
      <c r="I75" s="276" t="s">
        <v>360</v>
      </c>
      <c r="J75" s="258"/>
      <c r="K75" s="115"/>
      <c r="L75" s="96" t="s">
        <v>68</v>
      </c>
    </row>
    <row r="76" spans="1:13" s="257" customFormat="1" ht="51">
      <c r="A76" s="15"/>
      <c r="B76" s="15" t="s">
        <v>361</v>
      </c>
      <c r="C76" s="213">
        <f>30-30</f>
        <v>0</v>
      </c>
      <c r="D76" s="96"/>
      <c r="E76" s="96"/>
      <c r="F76" s="96"/>
      <c r="G76" s="96"/>
      <c r="H76" s="96"/>
      <c r="I76" s="272" t="s">
        <v>362</v>
      </c>
      <c r="J76" s="258"/>
      <c r="K76" s="115"/>
      <c r="L76" s="96" t="s">
        <v>68</v>
      </c>
    </row>
    <row r="77" spans="1:13" s="257" customFormat="1" ht="96" customHeight="1">
      <c r="A77" s="277"/>
      <c r="B77" s="300" t="s">
        <v>363</v>
      </c>
      <c r="C77" s="213"/>
      <c r="D77" s="96"/>
      <c r="E77" s="96"/>
      <c r="F77" s="96"/>
      <c r="G77" s="96">
        <v>10075</v>
      </c>
      <c r="H77" s="96">
        <v>12537</v>
      </c>
      <c r="I77" s="278" t="s">
        <v>364</v>
      </c>
      <c r="J77" s="259"/>
      <c r="K77" s="96"/>
      <c r="L77" s="260" t="s">
        <v>365</v>
      </c>
      <c r="M77" s="261"/>
    </row>
    <row r="78" spans="1:13" s="257" customFormat="1" ht="89.25">
      <c r="A78" s="15"/>
      <c r="B78" s="15" t="s">
        <v>366</v>
      </c>
      <c r="C78" s="213"/>
      <c r="D78" s="96"/>
      <c r="E78" s="96"/>
      <c r="F78" s="96"/>
      <c r="G78" s="96">
        <v>6960</v>
      </c>
      <c r="H78" s="96"/>
      <c r="I78" s="15" t="s">
        <v>439</v>
      </c>
      <c r="J78" s="262"/>
      <c r="K78" s="115"/>
      <c r="L78" s="96" t="s">
        <v>68</v>
      </c>
    </row>
    <row r="79" spans="1:13" s="257" customFormat="1" ht="63.75">
      <c r="A79" s="15"/>
      <c r="B79" s="15" t="s">
        <v>367</v>
      </c>
      <c r="C79" s="213"/>
      <c r="D79" s="96"/>
      <c r="E79" s="96"/>
      <c r="F79" s="96"/>
      <c r="G79" s="96"/>
      <c r="H79" s="96">
        <v>6100</v>
      </c>
      <c r="I79" s="15" t="s">
        <v>368</v>
      </c>
      <c r="J79" s="262"/>
      <c r="K79" s="115"/>
      <c r="L79" s="96" t="s">
        <v>68</v>
      </c>
    </row>
    <row r="80" spans="1:13" s="257" customFormat="1" ht="153">
      <c r="A80" s="15"/>
      <c r="B80" s="299" t="s">
        <v>369</v>
      </c>
      <c r="C80" s="213"/>
      <c r="D80" s="96"/>
      <c r="E80" s="96"/>
      <c r="F80" s="96"/>
      <c r="G80" s="96">
        <f>541+4311</f>
        <v>4852</v>
      </c>
      <c r="H80" s="96">
        <v>541</v>
      </c>
      <c r="I80" s="263" t="s">
        <v>370</v>
      </c>
      <c r="J80" s="262"/>
      <c r="K80" s="115"/>
      <c r="L80" s="255" t="s">
        <v>89</v>
      </c>
    </row>
    <row r="81" spans="1:13" s="257" customFormat="1" ht="81" customHeight="1">
      <c r="A81" s="15"/>
      <c r="B81" s="282" t="s">
        <v>371</v>
      </c>
      <c r="C81" s="213"/>
      <c r="D81" s="96"/>
      <c r="E81" s="96"/>
      <c r="F81" s="96"/>
      <c r="G81" s="96">
        <v>72</v>
      </c>
      <c r="H81" s="96">
        <v>72</v>
      </c>
      <c r="I81" s="263" t="s">
        <v>372</v>
      </c>
      <c r="J81" s="262"/>
      <c r="K81" s="115"/>
      <c r="L81" s="255"/>
    </row>
    <row r="82" spans="1:13" s="257" customFormat="1" ht="63.75">
      <c r="A82" s="279"/>
      <c r="B82" s="282" t="s">
        <v>373</v>
      </c>
      <c r="C82" s="213"/>
      <c r="D82" s="96"/>
      <c r="E82" s="96"/>
      <c r="F82" s="96">
        <v>0</v>
      </c>
      <c r="G82" s="96">
        <v>2619</v>
      </c>
      <c r="H82" s="96">
        <v>2619</v>
      </c>
      <c r="I82" s="280" t="s">
        <v>374</v>
      </c>
      <c r="J82" s="96"/>
      <c r="K82" s="96"/>
      <c r="L82" s="260" t="s">
        <v>375</v>
      </c>
      <c r="M82" s="261"/>
    </row>
    <row r="83" spans="1:13" s="257" customFormat="1" ht="63.75">
      <c r="A83" s="279"/>
      <c r="B83" s="282" t="s">
        <v>376</v>
      </c>
      <c r="C83" s="213"/>
      <c r="D83" s="96"/>
      <c r="E83" s="96"/>
      <c r="F83" s="96">
        <v>530</v>
      </c>
      <c r="G83" s="96"/>
      <c r="H83" s="96">
        <f>23040+260</f>
        <v>23300</v>
      </c>
      <c r="I83" s="281" t="s">
        <v>440</v>
      </c>
      <c r="J83" s="96"/>
      <c r="K83" s="96"/>
      <c r="L83" s="260" t="s">
        <v>377</v>
      </c>
      <c r="M83" s="261"/>
    </row>
    <row r="84" spans="1:13" s="257" customFormat="1" ht="127.5">
      <c r="A84" s="279"/>
      <c r="B84" s="301" t="s">
        <v>378</v>
      </c>
      <c r="C84" s="213"/>
      <c r="D84" s="96"/>
      <c r="E84" s="96"/>
      <c r="F84" s="96"/>
      <c r="G84" s="283">
        <v>18591</v>
      </c>
      <c r="H84" s="96"/>
      <c r="I84" s="284" t="s">
        <v>379</v>
      </c>
      <c r="J84" s="96"/>
      <c r="K84" s="115"/>
      <c r="L84" s="242"/>
      <c r="M84" s="261"/>
    </row>
    <row r="85" spans="1:13" hidden="1">
      <c r="A85" s="15"/>
      <c r="B85" s="15"/>
      <c r="C85" s="192"/>
      <c r="D85" s="46"/>
      <c r="E85" s="14"/>
      <c r="F85" s="14"/>
      <c r="G85" s="46"/>
      <c r="H85" s="46"/>
      <c r="I85" s="15"/>
      <c r="J85" s="69"/>
      <c r="K85" s="62"/>
      <c r="L85" s="14" t="s">
        <v>68</v>
      </c>
    </row>
    <row r="86" spans="1:13" hidden="1">
      <c r="A86" s="15"/>
      <c r="B86" s="15"/>
      <c r="C86" s="192"/>
      <c r="D86" s="46"/>
      <c r="E86" s="14"/>
      <c r="F86" s="14"/>
      <c r="G86" s="46"/>
      <c r="H86" s="46"/>
      <c r="I86" s="15"/>
      <c r="J86" s="69"/>
      <c r="K86" s="62"/>
      <c r="L86" s="14" t="s">
        <v>68</v>
      </c>
    </row>
    <row r="87" spans="1:13" hidden="1">
      <c r="A87" s="15"/>
      <c r="B87" s="166"/>
      <c r="C87" s="192"/>
      <c r="D87" s="46"/>
      <c r="E87" s="14"/>
      <c r="F87" s="14"/>
      <c r="G87" s="46"/>
      <c r="H87" s="46"/>
      <c r="I87" s="15"/>
      <c r="J87" s="69"/>
      <c r="K87" s="62"/>
      <c r="L87" s="14" t="s">
        <v>68</v>
      </c>
    </row>
    <row r="88" spans="1:13" hidden="1">
      <c r="A88" s="15"/>
      <c r="B88" s="166"/>
      <c r="C88" s="192"/>
      <c r="D88" s="46"/>
      <c r="E88" s="14"/>
      <c r="F88" s="14"/>
      <c r="G88" s="46"/>
      <c r="H88" s="46"/>
      <c r="I88" s="15"/>
      <c r="J88" s="69"/>
      <c r="K88" s="62"/>
      <c r="L88" s="14" t="s">
        <v>68</v>
      </c>
    </row>
    <row r="89" spans="1:13" hidden="1">
      <c r="A89" s="15"/>
      <c r="B89" s="15"/>
      <c r="C89" s="192"/>
      <c r="D89" s="46"/>
      <c r="E89" s="14"/>
      <c r="F89" s="14"/>
      <c r="G89" s="46"/>
      <c r="H89" s="46"/>
      <c r="I89" s="15"/>
      <c r="J89" s="70"/>
      <c r="K89" s="62"/>
      <c r="L89" s="14" t="s">
        <v>68</v>
      </c>
    </row>
    <row r="90" spans="1:13" hidden="1">
      <c r="A90" s="15"/>
      <c r="B90" s="15"/>
      <c r="C90" s="192"/>
      <c r="D90" s="46"/>
      <c r="E90" s="14"/>
      <c r="F90" s="14"/>
      <c r="G90" s="46"/>
      <c r="H90" s="46"/>
      <c r="I90" s="46"/>
      <c r="J90" s="70"/>
      <c r="K90" s="62"/>
      <c r="L90" s="14" t="s">
        <v>68</v>
      </c>
    </row>
    <row r="91" spans="1:13" hidden="1">
      <c r="A91" s="15"/>
      <c r="B91" s="15"/>
      <c r="C91" s="192"/>
      <c r="D91" s="46"/>
      <c r="E91" s="14"/>
      <c r="F91" s="14"/>
      <c r="G91" s="46"/>
      <c r="H91" s="46"/>
      <c r="I91" s="46"/>
      <c r="J91" s="70"/>
      <c r="K91" s="62"/>
      <c r="L91" s="14" t="s">
        <v>68</v>
      </c>
    </row>
    <row r="92" spans="1:13" hidden="1">
      <c r="A92" s="15"/>
      <c r="B92" s="15"/>
      <c r="C92" s="192"/>
      <c r="D92" s="46"/>
      <c r="E92" s="14"/>
      <c r="F92" s="14"/>
      <c r="G92" s="46"/>
      <c r="H92" s="46"/>
      <c r="I92" s="15"/>
      <c r="J92" s="70"/>
      <c r="K92" s="62"/>
      <c r="L92" s="14" t="s">
        <v>68</v>
      </c>
    </row>
    <row r="93" spans="1:13" hidden="1">
      <c r="A93" s="15"/>
      <c r="B93" s="15"/>
      <c r="C93" s="192"/>
      <c r="D93" s="46"/>
      <c r="E93" s="14"/>
      <c r="F93" s="14"/>
      <c r="G93" s="46"/>
      <c r="H93" s="46"/>
      <c r="I93" s="15"/>
      <c r="J93" s="70"/>
      <c r="K93" s="62"/>
      <c r="L93" s="14" t="s">
        <v>68</v>
      </c>
    </row>
    <row r="94" spans="1:13" ht="12.75" hidden="1" customHeight="1">
      <c r="A94" s="15"/>
      <c r="B94" s="15"/>
      <c r="C94" s="192"/>
      <c r="D94" s="46"/>
      <c r="E94" s="14"/>
      <c r="F94" s="14"/>
      <c r="G94" s="46"/>
      <c r="H94" s="46"/>
      <c r="I94" s="15"/>
      <c r="J94" s="70"/>
      <c r="K94" s="62"/>
      <c r="L94" s="121" t="s">
        <v>89</v>
      </c>
    </row>
    <row r="95" spans="1:13" ht="12.75" hidden="1" customHeight="1">
      <c r="A95" s="36"/>
      <c r="B95" s="167"/>
      <c r="C95" s="192"/>
      <c r="D95" s="46"/>
      <c r="E95" s="46"/>
      <c r="F95" s="14"/>
      <c r="G95" s="46"/>
      <c r="H95" s="46"/>
      <c r="I95" s="15"/>
      <c r="J95" s="14"/>
      <c r="K95" s="62"/>
      <c r="L95" s="14" t="s">
        <v>68</v>
      </c>
    </row>
    <row r="96" spans="1:13" ht="12.75" hidden="1" customHeight="1">
      <c r="A96" s="36"/>
      <c r="B96" s="167"/>
      <c r="C96" s="192"/>
      <c r="D96" s="46"/>
      <c r="E96" s="14"/>
      <c r="F96" s="14"/>
      <c r="G96" s="46"/>
      <c r="H96" s="46"/>
      <c r="I96" s="15"/>
      <c r="J96" s="14"/>
      <c r="K96" s="62">
        <v>2475</v>
      </c>
      <c r="L96" s="14" t="s">
        <v>68</v>
      </c>
    </row>
    <row r="97" spans="1:12" ht="12.75" hidden="1" customHeight="1">
      <c r="A97" s="36"/>
      <c r="B97" s="167"/>
      <c r="C97" s="192"/>
      <c r="D97" s="46"/>
      <c r="E97" s="14"/>
      <c r="F97" s="14"/>
      <c r="G97" s="46"/>
      <c r="H97" s="46"/>
      <c r="I97" s="15"/>
      <c r="J97" s="14"/>
      <c r="K97" s="62"/>
      <c r="L97" s="14" t="s">
        <v>68</v>
      </c>
    </row>
    <row r="98" spans="1:12" ht="12.75" hidden="1" customHeight="1">
      <c r="A98" s="36"/>
      <c r="B98" s="15"/>
      <c r="C98" s="192"/>
      <c r="D98" s="46"/>
      <c r="E98" s="46"/>
      <c r="F98" s="14"/>
      <c r="G98" s="46"/>
      <c r="H98" s="46"/>
      <c r="I98" s="15"/>
      <c r="J98" s="14"/>
      <c r="K98" s="62"/>
      <c r="L98" s="14" t="s">
        <v>68</v>
      </c>
    </row>
    <row r="99" spans="1:12" ht="12.75" hidden="1" customHeight="1">
      <c r="A99" s="36"/>
      <c r="B99" s="15"/>
      <c r="C99" s="192"/>
      <c r="D99" s="46"/>
      <c r="E99" s="14"/>
      <c r="F99" s="14"/>
      <c r="G99" s="46"/>
      <c r="H99" s="46"/>
      <c r="I99" s="15"/>
      <c r="J99" s="14"/>
      <c r="K99" s="62"/>
      <c r="L99" s="14" t="s">
        <v>68</v>
      </c>
    </row>
    <row r="100" spans="1:12" ht="12.75" hidden="1" customHeight="1">
      <c r="A100" s="36"/>
      <c r="B100" s="15"/>
      <c r="C100" s="192"/>
      <c r="D100" s="46"/>
      <c r="E100" s="14"/>
      <c r="F100" s="14"/>
      <c r="G100" s="46"/>
      <c r="H100" s="46"/>
      <c r="I100" s="15"/>
      <c r="J100" s="14"/>
      <c r="K100" s="62"/>
      <c r="L100" s="14" t="s">
        <v>68</v>
      </c>
    </row>
    <row r="101" spans="1:12" ht="12.75" hidden="1" customHeight="1">
      <c r="A101" s="36"/>
      <c r="B101" s="15"/>
      <c r="C101" s="192"/>
      <c r="D101" s="46"/>
      <c r="E101" s="14"/>
      <c r="F101" s="14"/>
      <c r="G101" s="46"/>
      <c r="H101" s="46"/>
      <c r="I101" s="15"/>
      <c r="J101" s="14"/>
      <c r="K101" s="62"/>
      <c r="L101" s="14" t="s">
        <v>68</v>
      </c>
    </row>
    <row r="102" spans="1:12" ht="12.75" hidden="1" customHeight="1">
      <c r="A102" s="36"/>
      <c r="B102" s="15"/>
      <c r="C102" s="192"/>
      <c r="D102" s="46"/>
      <c r="E102" s="14"/>
      <c r="F102" s="14"/>
      <c r="G102" s="46"/>
      <c r="H102" s="46"/>
      <c r="I102" s="15"/>
      <c r="J102" s="14"/>
      <c r="K102" s="62"/>
      <c r="L102" s="14" t="s">
        <v>68</v>
      </c>
    </row>
    <row r="103" spans="1:12" ht="12.75" hidden="1" customHeight="1">
      <c r="A103" s="36"/>
      <c r="B103" s="15"/>
      <c r="C103" s="192"/>
      <c r="D103" s="46"/>
      <c r="E103" s="14"/>
      <c r="F103" s="14"/>
      <c r="G103" s="46"/>
      <c r="H103" s="46"/>
      <c r="I103" s="15"/>
      <c r="J103" s="14"/>
      <c r="K103" s="62"/>
      <c r="L103" s="14" t="s">
        <v>68</v>
      </c>
    </row>
    <row r="104" spans="1:12" ht="12.75" hidden="1" customHeight="1">
      <c r="A104" s="36"/>
      <c r="B104" s="15"/>
      <c r="C104" s="192"/>
      <c r="D104" s="46"/>
      <c r="E104" s="14"/>
      <c r="F104" s="14"/>
      <c r="G104" s="46"/>
      <c r="H104" s="46"/>
      <c r="I104" s="15"/>
      <c r="J104" s="14"/>
      <c r="K104" s="62"/>
      <c r="L104" s="14" t="s">
        <v>68</v>
      </c>
    </row>
    <row r="105" spans="1:12" ht="12.75" hidden="1" customHeight="1">
      <c r="A105" s="36"/>
      <c r="B105" s="15"/>
      <c r="C105" s="192"/>
      <c r="D105" s="46"/>
      <c r="E105" s="14"/>
      <c r="F105" s="14"/>
      <c r="G105" s="46"/>
      <c r="H105" s="46"/>
      <c r="I105" s="15"/>
      <c r="J105" s="14"/>
      <c r="K105" s="62"/>
      <c r="L105" s="14" t="s">
        <v>68</v>
      </c>
    </row>
    <row r="106" spans="1:12" ht="12.75" hidden="1" customHeight="1">
      <c r="A106" s="36"/>
      <c r="B106" s="15"/>
      <c r="C106" s="192"/>
      <c r="D106" s="46"/>
      <c r="E106" s="14"/>
      <c r="F106" s="14"/>
      <c r="G106" s="46"/>
      <c r="H106" s="46"/>
      <c r="I106" s="15"/>
      <c r="J106" s="14"/>
      <c r="K106" s="62"/>
      <c r="L106" s="14" t="s">
        <v>68</v>
      </c>
    </row>
    <row r="107" spans="1:12" ht="12.75" hidden="1" customHeight="1">
      <c r="A107" s="1"/>
      <c r="B107" s="71"/>
      <c r="C107" s="192"/>
      <c r="D107" s="46"/>
      <c r="E107" s="14"/>
      <c r="F107" s="46"/>
      <c r="G107" s="46"/>
      <c r="H107" s="46"/>
      <c r="I107" s="10"/>
      <c r="J107" s="14"/>
      <c r="K107" s="62">
        <v>1680</v>
      </c>
      <c r="L107" s="14" t="s">
        <v>68</v>
      </c>
    </row>
    <row r="108" spans="1:12" ht="26.25" customHeight="1">
      <c r="A108" s="1">
        <v>904</v>
      </c>
      <c r="B108" s="7" t="s">
        <v>5</v>
      </c>
      <c r="C108" s="206">
        <f t="shared" ref="C108:F108" si="3">SUM(C109:C110)</f>
        <v>0</v>
      </c>
      <c r="D108" s="13">
        <f t="shared" si="3"/>
        <v>0</v>
      </c>
      <c r="E108" s="13">
        <f t="shared" si="3"/>
        <v>0</v>
      </c>
      <c r="F108" s="13">
        <f t="shared" si="3"/>
        <v>0</v>
      </c>
      <c r="G108" s="13">
        <f>SUM(G109:G110)</f>
        <v>4000</v>
      </c>
      <c r="H108" s="13">
        <f>SUM(H109:H110)</f>
        <v>0</v>
      </c>
      <c r="I108" s="10"/>
      <c r="J108" s="13"/>
      <c r="K108" s="41"/>
      <c r="L108" s="14"/>
    </row>
    <row r="109" spans="1:12" ht="51">
      <c r="A109" s="1"/>
      <c r="B109" s="23"/>
      <c r="C109" s="206"/>
      <c r="D109" s="13"/>
      <c r="E109" s="13"/>
      <c r="F109" s="13"/>
      <c r="G109" s="14">
        <v>1700</v>
      </c>
      <c r="H109" s="13"/>
      <c r="I109" s="31" t="s">
        <v>179</v>
      </c>
      <c r="J109" s="13"/>
      <c r="K109" s="41"/>
      <c r="L109" s="14"/>
    </row>
    <row r="110" spans="1:12" ht="63.75">
      <c r="A110" s="1"/>
      <c r="B110" s="15"/>
      <c r="C110" s="192"/>
      <c r="D110" s="46"/>
      <c r="E110" s="13"/>
      <c r="F110" s="13"/>
      <c r="G110" s="14">
        <v>2300</v>
      </c>
      <c r="H110" s="46"/>
      <c r="I110" s="31" t="s">
        <v>180</v>
      </c>
      <c r="J110" s="13"/>
      <c r="K110" s="41"/>
      <c r="L110" s="14" t="s">
        <v>68</v>
      </c>
    </row>
    <row r="111" spans="1:12" ht="51">
      <c r="A111" s="1">
        <v>905</v>
      </c>
      <c r="B111" s="302" t="s">
        <v>83</v>
      </c>
      <c r="C111" s="206">
        <f t="shared" ref="C111:G111" si="4">SUM(C112:C121)</f>
        <v>260449</v>
      </c>
      <c r="D111" s="13">
        <f t="shared" si="4"/>
        <v>0</v>
      </c>
      <c r="E111" s="13">
        <f t="shared" si="4"/>
        <v>0</v>
      </c>
      <c r="F111" s="13">
        <f t="shared" si="4"/>
        <v>2245</v>
      </c>
      <c r="G111" s="13">
        <f t="shared" si="4"/>
        <v>7107</v>
      </c>
      <c r="H111" s="13">
        <f>SUM(H112:H121)</f>
        <v>9877</v>
      </c>
      <c r="I111" s="58"/>
      <c r="J111" s="13">
        <f>SUM(J112:J121)</f>
        <v>0</v>
      </c>
      <c r="K111" s="41">
        <f>SUM(K112:K121)</f>
        <v>0</v>
      </c>
      <c r="L111" s="14"/>
    </row>
    <row r="112" spans="1:12" ht="140.25">
      <c r="A112" s="1"/>
      <c r="B112" s="73" t="s">
        <v>432</v>
      </c>
      <c r="C112" s="322"/>
      <c r="D112" s="184"/>
      <c r="E112" s="184"/>
      <c r="F112" s="184"/>
      <c r="G112" s="184">
        <v>1777</v>
      </c>
      <c r="H112" s="184">
        <v>1777</v>
      </c>
      <c r="I112" s="122" t="s">
        <v>156</v>
      </c>
      <c r="J112" s="14"/>
      <c r="K112" s="62"/>
      <c r="L112" s="14" t="s">
        <v>68</v>
      </c>
    </row>
    <row r="113" spans="1:12" ht="114.75">
      <c r="A113" s="1"/>
      <c r="B113" s="73" t="s">
        <v>423</v>
      </c>
      <c r="C113" s="322"/>
      <c r="D113" s="184"/>
      <c r="E113" s="184"/>
      <c r="F113" s="184"/>
      <c r="G113" s="184">
        <v>12</v>
      </c>
      <c r="H113" s="184"/>
      <c r="I113" s="122" t="s">
        <v>157</v>
      </c>
      <c r="J113" s="14"/>
      <c r="K113" s="62"/>
      <c r="L113" s="14" t="s">
        <v>68</v>
      </c>
    </row>
    <row r="114" spans="1:12" ht="51">
      <c r="A114" s="1"/>
      <c r="B114" s="122" t="s">
        <v>158</v>
      </c>
      <c r="C114" s="322">
        <v>252314</v>
      </c>
      <c r="D114" s="184"/>
      <c r="E114" s="13"/>
      <c r="F114" s="13"/>
      <c r="G114" s="13"/>
      <c r="H114" s="184"/>
      <c r="I114" s="122"/>
      <c r="J114" s="14"/>
      <c r="K114" s="62"/>
      <c r="L114" s="14" t="s">
        <v>68</v>
      </c>
    </row>
    <row r="115" spans="1:12">
      <c r="A115" s="1"/>
      <c r="B115" s="72"/>
      <c r="C115" s="322"/>
      <c r="D115" s="184"/>
      <c r="E115" s="13"/>
      <c r="F115" s="184">
        <v>1585</v>
      </c>
      <c r="G115" s="216"/>
      <c r="H115" s="217"/>
      <c r="I115" s="122" t="s">
        <v>159</v>
      </c>
      <c r="J115" s="14"/>
      <c r="K115" s="62"/>
      <c r="L115" s="14" t="s">
        <v>68</v>
      </c>
    </row>
    <row r="116" spans="1:12" ht="102">
      <c r="A116" s="1"/>
      <c r="B116" s="72"/>
      <c r="C116" s="322"/>
      <c r="D116" s="184"/>
      <c r="E116" s="13"/>
      <c r="F116" s="218"/>
      <c r="G116" s="96">
        <v>5100</v>
      </c>
      <c r="H116" s="184">
        <v>5100</v>
      </c>
      <c r="I116" s="122" t="s">
        <v>160</v>
      </c>
      <c r="J116" s="14"/>
      <c r="K116" s="62"/>
      <c r="L116" s="14" t="s">
        <v>68</v>
      </c>
    </row>
    <row r="117" spans="1:12" ht="51">
      <c r="A117" s="1"/>
      <c r="B117" s="122" t="s">
        <v>161</v>
      </c>
      <c r="C117" s="322"/>
      <c r="D117" s="184"/>
      <c r="E117" s="184"/>
      <c r="F117" s="184"/>
      <c r="G117" s="184"/>
      <c r="H117" s="184">
        <v>3000</v>
      </c>
      <c r="I117" s="122" t="s">
        <v>162</v>
      </c>
      <c r="J117" s="14"/>
      <c r="K117" s="62"/>
      <c r="L117" s="14" t="s">
        <v>68</v>
      </c>
    </row>
    <row r="118" spans="1:12" ht="38.25">
      <c r="A118" s="1"/>
      <c r="B118" s="16"/>
      <c r="C118" s="192"/>
      <c r="D118" s="46"/>
      <c r="E118" s="14"/>
      <c r="F118" s="14"/>
      <c r="G118" s="14">
        <v>190</v>
      </c>
      <c r="H118" s="14"/>
      <c r="I118" s="122" t="s">
        <v>181</v>
      </c>
      <c r="J118" s="14"/>
      <c r="K118" s="62"/>
      <c r="L118" s="14" t="s">
        <v>68</v>
      </c>
    </row>
    <row r="119" spans="1:12" ht="25.5">
      <c r="A119" s="1"/>
      <c r="B119" s="159"/>
      <c r="C119" s="192"/>
      <c r="D119" s="46"/>
      <c r="E119" s="14"/>
      <c r="F119" s="14"/>
      <c r="G119" s="14">
        <v>28</v>
      </c>
      <c r="H119" s="46"/>
      <c r="I119" s="122" t="s">
        <v>182</v>
      </c>
      <c r="J119" s="14"/>
      <c r="K119" s="62"/>
      <c r="L119" s="14" t="s">
        <v>68</v>
      </c>
    </row>
    <row r="120" spans="1:12" ht="38.25">
      <c r="A120" s="1"/>
      <c r="B120" s="15"/>
      <c r="C120" s="192"/>
      <c r="D120" s="46"/>
      <c r="E120" s="13"/>
      <c r="F120" s="14">
        <v>660</v>
      </c>
      <c r="G120" s="127"/>
      <c r="H120" s="46"/>
      <c r="I120" s="31" t="s">
        <v>177</v>
      </c>
      <c r="J120" s="14"/>
      <c r="K120" s="62"/>
      <c r="L120" s="14" t="s">
        <v>68</v>
      </c>
    </row>
    <row r="121" spans="1:12" ht="38.25">
      <c r="A121" s="114"/>
      <c r="B121" s="31" t="s">
        <v>430</v>
      </c>
      <c r="C121" s="325">
        <v>8135</v>
      </c>
      <c r="D121" s="283"/>
      <c r="E121" s="283"/>
      <c r="F121" s="283"/>
      <c r="G121" s="283"/>
      <c r="H121" s="298"/>
      <c r="I121" s="31" t="s">
        <v>431</v>
      </c>
      <c r="J121" s="14"/>
      <c r="K121" s="62"/>
      <c r="L121" s="14" t="s">
        <v>68</v>
      </c>
    </row>
    <row r="122" spans="1:12" s="49" customFormat="1">
      <c r="A122" s="1">
        <v>906</v>
      </c>
      <c r="B122" s="303" t="s">
        <v>7</v>
      </c>
      <c r="C122" s="206">
        <f t="shared" ref="C122:E122" si="5">SUM(C123:C144)</f>
        <v>0</v>
      </c>
      <c r="D122" s="13">
        <f t="shared" si="5"/>
        <v>0</v>
      </c>
      <c r="E122" s="13">
        <f t="shared" si="5"/>
        <v>23000</v>
      </c>
      <c r="F122" s="13">
        <f>SUM(F123:F144)</f>
        <v>145800</v>
      </c>
      <c r="G122" s="80">
        <f>SUM(G123:G144)</f>
        <v>3660.8</v>
      </c>
      <c r="H122" s="80">
        <f>SUM(H123:H144)</f>
        <v>7933.8</v>
      </c>
      <c r="I122" s="189"/>
      <c r="J122" s="13">
        <f>SUM(J123:J154)</f>
        <v>7342</v>
      </c>
      <c r="K122" s="41">
        <f>SUM(K123:K154)</f>
        <v>6077</v>
      </c>
      <c r="L122" s="13"/>
    </row>
    <row r="123" spans="1:12" ht="89.25">
      <c r="A123" s="1"/>
      <c r="B123" s="73" t="s">
        <v>95</v>
      </c>
      <c r="C123" s="190"/>
      <c r="D123" s="127"/>
      <c r="E123" s="14">
        <v>8000</v>
      </c>
      <c r="F123" s="13"/>
      <c r="G123" s="14">
        <v>600</v>
      </c>
      <c r="H123" s="14">
        <v>600</v>
      </c>
      <c r="I123" s="73" t="s">
        <v>96</v>
      </c>
      <c r="J123" s="14">
        <v>500</v>
      </c>
      <c r="K123" s="41"/>
      <c r="L123" s="46"/>
    </row>
    <row r="124" spans="1:12" ht="51">
      <c r="A124" s="34"/>
      <c r="B124" s="215"/>
      <c r="C124" s="191"/>
      <c r="D124" s="14"/>
      <c r="E124" s="14">
        <v>15000</v>
      </c>
      <c r="F124" s="14"/>
      <c r="G124" s="14"/>
      <c r="H124" s="14"/>
      <c r="I124" s="73" t="s">
        <v>155</v>
      </c>
      <c r="J124" s="14"/>
      <c r="K124" s="41"/>
      <c r="L124" s="46"/>
    </row>
    <row r="125" spans="1:12" ht="25.5">
      <c r="A125" s="1"/>
      <c r="B125" s="17"/>
      <c r="C125" s="190"/>
      <c r="D125" s="127"/>
      <c r="E125" s="13"/>
      <c r="F125" s="13"/>
      <c r="G125" s="14">
        <v>249</v>
      </c>
      <c r="H125" s="14"/>
      <c r="I125" s="122" t="s">
        <v>183</v>
      </c>
      <c r="J125" s="14">
        <v>500</v>
      </c>
      <c r="K125" s="41"/>
      <c r="L125" s="46"/>
    </row>
    <row r="126" spans="1:12" ht="39" customHeight="1">
      <c r="A126" s="1"/>
      <c r="B126" s="17"/>
      <c r="C126" s="192"/>
      <c r="D126" s="46"/>
      <c r="E126" s="13"/>
      <c r="F126" s="13"/>
      <c r="G126" s="46"/>
      <c r="H126" s="14">
        <v>190</v>
      </c>
      <c r="I126" s="122" t="s">
        <v>184</v>
      </c>
      <c r="J126" s="14"/>
      <c r="K126" s="41"/>
      <c r="L126" s="46"/>
    </row>
    <row r="127" spans="1:12" ht="38.25">
      <c r="A127" s="1"/>
      <c r="B127" s="17"/>
      <c r="C127" s="190"/>
      <c r="D127" s="127"/>
      <c r="E127" s="13"/>
      <c r="F127" s="13"/>
      <c r="G127" s="46"/>
      <c r="H127" s="14">
        <f>741+631</f>
        <v>1372</v>
      </c>
      <c r="I127" s="27" t="s">
        <v>185</v>
      </c>
      <c r="J127" s="14"/>
      <c r="K127" s="41"/>
      <c r="L127" s="46"/>
    </row>
    <row r="128" spans="1:12" ht="63.75">
      <c r="A128" s="1"/>
      <c r="B128" s="68"/>
      <c r="C128" s="190"/>
      <c r="D128" s="127"/>
      <c r="E128" s="13"/>
      <c r="F128" s="13"/>
      <c r="G128" s="137"/>
      <c r="H128" s="68">
        <v>1360</v>
      </c>
      <c r="I128" s="122" t="s">
        <v>186</v>
      </c>
      <c r="J128" s="68"/>
      <c r="K128" s="41"/>
      <c r="L128" s="46"/>
    </row>
    <row r="129" spans="1:12" ht="78.75" customHeight="1">
      <c r="A129" s="1"/>
      <c r="B129" s="68"/>
      <c r="C129" s="190"/>
      <c r="D129" s="127"/>
      <c r="E129" s="13"/>
      <c r="F129" s="14"/>
      <c r="G129" s="68">
        <f>1472+820</f>
        <v>2292</v>
      </c>
      <c r="H129" s="68">
        <f>1472+820</f>
        <v>2292</v>
      </c>
      <c r="I129" s="122" t="s">
        <v>187</v>
      </c>
      <c r="J129" s="68"/>
      <c r="K129" s="62">
        <v>1406</v>
      </c>
      <c r="L129" s="46"/>
    </row>
    <row r="130" spans="1:12" ht="38.25">
      <c r="A130" s="1"/>
      <c r="B130" s="68"/>
      <c r="C130" s="190"/>
      <c r="D130" s="127"/>
      <c r="E130" s="13"/>
      <c r="F130" s="14">
        <v>2800</v>
      </c>
      <c r="G130" s="68"/>
      <c r="H130" s="68"/>
      <c r="I130" s="31" t="s">
        <v>177</v>
      </c>
      <c r="J130" s="68"/>
      <c r="K130" s="62"/>
      <c r="L130" s="46"/>
    </row>
    <row r="131" spans="1:12" ht="63.75">
      <c r="A131" s="1"/>
      <c r="B131" s="68"/>
      <c r="C131" s="190"/>
      <c r="D131" s="127"/>
      <c r="E131" s="13"/>
      <c r="F131" s="14"/>
      <c r="G131" s="68"/>
      <c r="H131" s="68">
        <v>455</v>
      </c>
      <c r="I131" s="122" t="s">
        <v>188</v>
      </c>
      <c r="J131" s="68"/>
      <c r="K131" s="62"/>
      <c r="L131" s="46"/>
    </row>
    <row r="132" spans="1:12" ht="38.25">
      <c r="A132" s="1"/>
      <c r="B132" s="68"/>
      <c r="C132" s="190"/>
      <c r="D132" s="127"/>
      <c r="E132" s="13"/>
      <c r="F132" s="14"/>
      <c r="G132" s="68"/>
      <c r="H132" s="68">
        <v>166</v>
      </c>
      <c r="I132" s="29" t="s">
        <v>189</v>
      </c>
      <c r="J132" s="68"/>
      <c r="K132" s="62"/>
      <c r="L132" s="46"/>
    </row>
    <row r="133" spans="1:12" ht="38.25" customHeight="1">
      <c r="A133" s="1"/>
      <c r="B133" s="68"/>
      <c r="C133" s="190"/>
      <c r="D133" s="127"/>
      <c r="E133" s="13"/>
      <c r="F133" s="14"/>
      <c r="G133" s="14"/>
      <c r="H133" s="14">
        <v>151</v>
      </c>
      <c r="I133" s="122" t="s">
        <v>190</v>
      </c>
      <c r="J133" s="68"/>
      <c r="K133" s="62"/>
      <c r="L133" s="46"/>
    </row>
    <row r="134" spans="1:12">
      <c r="A134" s="1"/>
      <c r="B134" s="68"/>
      <c r="C134" s="190"/>
      <c r="D134" s="127"/>
      <c r="E134" s="13"/>
      <c r="F134" s="14">
        <v>3000</v>
      </c>
      <c r="G134" s="14"/>
      <c r="H134" s="14"/>
      <c r="I134" s="122" t="s">
        <v>191</v>
      </c>
      <c r="J134" s="68"/>
      <c r="K134" s="62"/>
      <c r="L134" s="46"/>
    </row>
    <row r="135" spans="1:12" ht="38.25">
      <c r="A135" s="1"/>
      <c r="B135" s="68"/>
      <c r="C135" s="190"/>
      <c r="D135" s="127"/>
      <c r="E135" s="13"/>
      <c r="F135" s="14"/>
      <c r="G135" s="68"/>
      <c r="H135" s="68">
        <v>400</v>
      </c>
      <c r="I135" s="122" t="s">
        <v>192</v>
      </c>
      <c r="J135" s="68"/>
      <c r="K135" s="62"/>
      <c r="L135" s="46"/>
    </row>
    <row r="136" spans="1:12" ht="63.75">
      <c r="A136" s="1"/>
      <c r="B136" s="68"/>
      <c r="C136" s="190"/>
      <c r="D136" s="127"/>
      <c r="E136" s="13"/>
      <c r="F136" s="14"/>
      <c r="G136" s="137"/>
      <c r="H136" s="68">
        <v>450</v>
      </c>
      <c r="I136" s="31" t="s">
        <v>193</v>
      </c>
      <c r="J136" s="68"/>
      <c r="K136" s="62"/>
      <c r="L136" s="46"/>
    </row>
    <row r="137" spans="1:12" ht="127.5">
      <c r="A137" s="1"/>
      <c r="B137" s="18" t="s">
        <v>238</v>
      </c>
      <c r="C137" s="190"/>
      <c r="D137" s="127"/>
      <c r="E137" s="13"/>
      <c r="F137" s="13"/>
      <c r="G137" s="81">
        <v>221.8</v>
      </c>
      <c r="H137" s="81">
        <v>175.8</v>
      </c>
      <c r="I137" s="122" t="s">
        <v>239</v>
      </c>
      <c r="J137" s="14"/>
      <c r="K137" s="41"/>
      <c r="L137" s="46"/>
    </row>
    <row r="138" spans="1:12" ht="38.25">
      <c r="A138" s="1"/>
      <c r="B138" s="121" t="s">
        <v>246</v>
      </c>
      <c r="C138" s="192"/>
      <c r="D138" s="46"/>
      <c r="E138" s="13"/>
      <c r="F138" s="14">
        <v>140000</v>
      </c>
      <c r="G138" s="46"/>
      <c r="H138" s="14"/>
      <c r="I138" s="121" t="s">
        <v>247</v>
      </c>
      <c r="J138" s="68"/>
      <c r="K138" s="41"/>
      <c r="L138" s="46"/>
    </row>
    <row r="139" spans="1:12" s="185" customFormat="1" ht="93" customHeight="1">
      <c r="A139" s="1"/>
      <c r="B139" s="254" t="s">
        <v>380</v>
      </c>
      <c r="C139" s="206"/>
      <c r="D139" s="13"/>
      <c r="E139" s="13"/>
      <c r="F139" s="184"/>
      <c r="G139" s="254">
        <v>70</v>
      </c>
      <c r="H139" s="254">
        <v>70</v>
      </c>
      <c r="I139" s="214" t="s">
        <v>381</v>
      </c>
      <c r="J139" s="254"/>
      <c r="K139" s="223">
        <v>1406</v>
      </c>
      <c r="L139" s="184"/>
    </row>
    <row r="140" spans="1:12" s="185" customFormat="1" ht="102">
      <c r="A140" s="1"/>
      <c r="B140" s="254" t="s">
        <v>382</v>
      </c>
      <c r="C140" s="206"/>
      <c r="D140" s="13"/>
      <c r="E140" s="13"/>
      <c r="F140" s="184"/>
      <c r="G140" s="254">
        <f>173+9</f>
        <v>182</v>
      </c>
      <c r="H140" s="254">
        <f>173+9</f>
        <v>182</v>
      </c>
      <c r="I140" s="214" t="s">
        <v>383</v>
      </c>
      <c r="J140" s="254"/>
      <c r="K140" s="223"/>
      <c r="L140" s="184"/>
    </row>
    <row r="141" spans="1:12" s="185" customFormat="1" ht="97.5" customHeight="1">
      <c r="A141" s="1"/>
      <c r="B141" s="304" t="s">
        <v>384</v>
      </c>
      <c r="C141" s="206"/>
      <c r="D141" s="13"/>
      <c r="E141" s="13"/>
      <c r="F141" s="13"/>
      <c r="G141" s="285">
        <v>46</v>
      </c>
      <c r="H141" s="254"/>
      <c r="I141" s="27" t="s">
        <v>385</v>
      </c>
      <c r="J141" s="254"/>
      <c r="K141" s="41"/>
      <c r="L141" s="184"/>
    </row>
    <row r="142" spans="1:12" s="185" customFormat="1" ht="76.5">
      <c r="A142" s="1"/>
      <c r="B142" s="304" t="s">
        <v>386</v>
      </c>
      <c r="C142" s="206"/>
      <c r="D142" s="13"/>
      <c r="E142" s="13"/>
      <c r="F142" s="184"/>
      <c r="G142" s="254"/>
      <c r="H142" s="285">
        <v>70</v>
      </c>
      <c r="I142" s="214" t="s">
        <v>387</v>
      </c>
      <c r="J142" s="254"/>
      <c r="K142" s="223">
        <v>1406</v>
      </c>
      <c r="L142" s="184"/>
    </row>
    <row r="143" spans="1:12" hidden="1">
      <c r="A143" s="1"/>
      <c r="B143" s="68"/>
      <c r="C143" s="190"/>
      <c r="D143" s="127"/>
      <c r="E143" s="13"/>
      <c r="F143" s="14"/>
      <c r="G143" s="137"/>
      <c r="H143" s="137"/>
      <c r="I143" s="73"/>
      <c r="J143" s="68"/>
      <c r="K143" s="62">
        <v>1406</v>
      </c>
      <c r="L143" s="46"/>
    </row>
    <row r="144" spans="1:12" hidden="1">
      <c r="A144" s="1"/>
      <c r="B144" s="68"/>
      <c r="C144" s="190"/>
      <c r="D144" s="127"/>
      <c r="E144" s="13"/>
      <c r="F144" s="14"/>
      <c r="G144" s="137"/>
      <c r="H144" s="137"/>
      <c r="I144" s="73"/>
      <c r="J144" s="68"/>
      <c r="K144" s="62"/>
      <c r="L144" s="46"/>
    </row>
    <row r="145" spans="1:12" hidden="1">
      <c r="A145" s="1"/>
      <c r="B145" s="68"/>
      <c r="C145" s="190"/>
      <c r="D145" s="127"/>
      <c r="E145" s="13"/>
      <c r="F145" s="14"/>
      <c r="G145" s="137"/>
      <c r="H145" s="137"/>
      <c r="I145" s="18"/>
      <c r="J145" s="68"/>
      <c r="K145" s="62">
        <v>453</v>
      </c>
      <c r="L145" s="46"/>
    </row>
    <row r="146" spans="1:12" hidden="1">
      <c r="A146" s="1"/>
      <c r="B146" s="68"/>
      <c r="C146" s="190"/>
      <c r="D146" s="127"/>
      <c r="E146" s="13"/>
      <c r="F146" s="14"/>
      <c r="G146" s="137"/>
      <c r="H146" s="137"/>
      <c r="I146" s="18"/>
      <c r="J146" s="68"/>
      <c r="K146" s="62"/>
      <c r="L146" s="46"/>
    </row>
    <row r="147" spans="1:12" ht="15.75" hidden="1">
      <c r="A147" s="1"/>
      <c r="B147" s="15"/>
      <c r="C147" s="326"/>
      <c r="D147" s="43"/>
      <c r="E147" s="42"/>
      <c r="F147" s="42"/>
      <c r="G147" s="43"/>
      <c r="H147" s="43"/>
      <c r="I147" s="15"/>
      <c r="J147" s="68"/>
      <c r="K147" s="62"/>
      <c r="L147" s="46"/>
    </row>
    <row r="148" spans="1:12" ht="15.75" hidden="1">
      <c r="A148" s="1"/>
      <c r="B148" s="15"/>
      <c r="C148" s="326"/>
      <c r="D148" s="43"/>
      <c r="E148" s="42"/>
      <c r="F148" s="42"/>
      <c r="G148" s="43"/>
      <c r="H148" s="43"/>
      <c r="I148" s="15"/>
      <c r="J148" s="68"/>
      <c r="K148" s="62"/>
      <c r="L148" s="46"/>
    </row>
    <row r="149" spans="1:12" hidden="1">
      <c r="A149" s="1"/>
      <c r="B149" s="18"/>
      <c r="C149" s="192"/>
      <c r="D149" s="46"/>
      <c r="E149" s="14"/>
      <c r="F149" s="14"/>
      <c r="G149" s="46"/>
      <c r="H149" s="46"/>
      <c r="I149" s="73"/>
      <c r="J149" s="68"/>
      <c r="K149" s="62"/>
      <c r="L149" s="46"/>
    </row>
    <row r="150" spans="1:12" ht="15.75" hidden="1">
      <c r="A150" s="36"/>
      <c r="B150" s="168"/>
      <c r="C150" s="327"/>
      <c r="D150" s="128"/>
      <c r="E150" s="74"/>
      <c r="F150" s="74"/>
      <c r="G150" s="46"/>
      <c r="H150" s="46"/>
      <c r="I150" s="18"/>
      <c r="J150" s="68"/>
      <c r="K150" s="62"/>
      <c r="L150" s="14"/>
    </row>
    <row r="151" spans="1:12" ht="15.75" hidden="1">
      <c r="A151" s="36"/>
      <c r="B151" s="168"/>
      <c r="C151" s="327"/>
      <c r="D151" s="128"/>
      <c r="E151" s="74"/>
      <c r="F151" s="74"/>
      <c r="G151" s="46"/>
      <c r="H151" s="46"/>
      <c r="I151" s="18"/>
      <c r="J151" s="68"/>
      <c r="K151" s="62"/>
      <c r="L151" s="14"/>
    </row>
    <row r="152" spans="1:12" ht="15.75" hidden="1">
      <c r="A152" s="36"/>
      <c r="B152" s="168"/>
      <c r="C152" s="326"/>
      <c r="D152" s="43"/>
      <c r="E152" s="74"/>
      <c r="F152" s="74"/>
      <c r="G152" s="46"/>
      <c r="H152" s="46"/>
      <c r="I152" s="18"/>
      <c r="J152" s="68"/>
      <c r="K152" s="62"/>
      <c r="L152" s="14"/>
    </row>
    <row r="153" spans="1:12" ht="15.75" hidden="1">
      <c r="A153" s="36"/>
      <c r="B153" s="18"/>
      <c r="C153" s="326"/>
      <c r="D153" s="43"/>
      <c r="E153" s="74"/>
      <c r="F153" s="74"/>
      <c r="G153" s="46"/>
      <c r="H153" s="46"/>
      <c r="I153" s="18"/>
      <c r="J153" s="14">
        <v>6342</v>
      </c>
      <c r="K153" s="62"/>
      <c r="L153" s="14"/>
    </row>
    <row r="154" spans="1:12" hidden="1">
      <c r="A154" s="1"/>
      <c r="B154" s="75"/>
      <c r="C154" s="190"/>
      <c r="D154" s="127"/>
      <c r="E154" s="14"/>
      <c r="F154" s="14"/>
      <c r="G154" s="46"/>
      <c r="H154" s="127"/>
      <c r="I154" s="73"/>
      <c r="J154" s="14"/>
      <c r="K154" s="62"/>
      <c r="L154" s="14"/>
    </row>
    <row r="155" spans="1:12" s="185" customFormat="1" ht="38.25">
      <c r="A155" s="1">
        <v>908</v>
      </c>
      <c r="B155" s="7" t="s">
        <v>8</v>
      </c>
      <c r="C155" s="206">
        <f t="shared" ref="C155:H155" si="6">SUM(C156:C160)</f>
        <v>0</v>
      </c>
      <c r="D155" s="13">
        <f t="shared" si="6"/>
        <v>0</v>
      </c>
      <c r="E155" s="13">
        <f t="shared" si="6"/>
        <v>130000</v>
      </c>
      <c r="F155" s="13">
        <f t="shared" si="6"/>
        <v>13390</v>
      </c>
      <c r="G155" s="13">
        <f t="shared" si="6"/>
        <v>0</v>
      </c>
      <c r="H155" s="13">
        <f t="shared" si="6"/>
        <v>0</v>
      </c>
      <c r="I155" s="10"/>
      <c r="J155" s="13">
        <f>SUM(J156:J161)</f>
        <v>0</v>
      </c>
      <c r="K155" s="41">
        <f>SUM(K156:K161)</f>
        <v>0</v>
      </c>
      <c r="L155" s="184"/>
    </row>
    <row r="156" spans="1:12" ht="63.75">
      <c r="A156" s="176"/>
      <c r="B156" s="122" t="s">
        <v>97</v>
      </c>
      <c r="C156" s="190"/>
      <c r="D156" s="190"/>
      <c r="E156" s="191">
        <v>130000</v>
      </c>
      <c r="F156" s="191"/>
      <c r="G156" s="192"/>
      <c r="H156" s="192"/>
      <c r="I156" s="122" t="s">
        <v>98</v>
      </c>
      <c r="J156" s="14"/>
      <c r="K156" s="41"/>
      <c r="L156" s="57" t="s">
        <v>69</v>
      </c>
    </row>
    <row r="157" spans="1:12" ht="25.5">
      <c r="A157" s="176"/>
      <c r="B157" s="122" t="s">
        <v>99</v>
      </c>
      <c r="C157" s="190"/>
      <c r="D157" s="190"/>
      <c r="E157" s="191"/>
      <c r="F157" s="191">
        <v>1000</v>
      </c>
      <c r="G157" s="192"/>
      <c r="H157" s="192"/>
      <c r="I157" s="122" t="s">
        <v>100</v>
      </c>
      <c r="J157" s="14"/>
      <c r="K157" s="41"/>
      <c r="L157" s="14" t="s">
        <v>68</v>
      </c>
    </row>
    <row r="158" spans="1:12" ht="76.5">
      <c r="A158" s="1"/>
      <c r="B158" s="122" t="s">
        <v>101</v>
      </c>
      <c r="C158" s="326"/>
      <c r="D158" s="43"/>
      <c r="E158" s="42"/>
      <c r="F158" s="191">
        <v>9000</v>
      </c>
      <c r="G158" s="43"/>
      <c r="H158" s="43"/>
      <c r="I158" s="122" t="s">
        <v>100</v>
      </c>
      <c r="J158" s="14"/>
      <c r="K158" s="41"/>
      <c r="L158" s="121"/>
    </row>
    <row r="159" spans="1:12" ht="28.5" customHeight="1">
      <c r="A159" s="176"/>
      <c r="B159" s="177"/>
      <c r="C159" s="190"/>
      <c r="D159" s="127"/>
      <c r="E159" s="127"/>
      <c r="F159" s="14">
        <f>2600+790</f>
        <v>3390</v>
      </c>
      <c r="G159" s="46"/>
      <c r="H159" s="46"/>
      <c r="I159" s="122" t="s">
        <v>194</v>
      </c>
      <c r="J159" s="14"/>
      <c r="K159" s="41"/>
      <c r="L159" s="68" t="s">
        <v>75</v>
      </c>
    </row>
    <row r="160" spans="1:12" ht="12.75" hidden="1" customHeight="1">
      <c r="A160" s="1"/>
      <c r="B160" s="12"/>
      <c r="C160" s="190"/>
      <c r="D160" s="127"/>
      <c r="E160" s="13"/>
      <c r="F160" s="13"/>
      <c r="G160" s="46"/>
      <c r="H160" s="46"/>
      <c r="I160" s="10"/>
      <c r="J160" s="14"/>
      <c r="K160" s="41"/>
      <c r="L160" s="68"/>
    </row>
    <row r="161" spans="1:12" ht="12.75" hidden="1" customHeight="1">
      <c r="A161" s="1"/>
      <c r="B161" s="12"/>
      <c r="C161" s="190"/>
      <c r="D161" s="127"/>
      <c r="E161" s="13"/>
      <c r="F161" s="13"/>
      <c r="G161" s="171"/>
      <c r="H161" s="46"/>
      <c r="I161" s="3"/>
      <c r="J161" s="76"/>
      <c r="K161" s="41"/>
      <c r="L161" s="68" t="s">
        <v>76</v>
      </c>
    </row>
    <row r="162" spans="1:12" ht="38.25">
      <c r="A162" s="1">
        <v>909</v>
      </c>
      <c r="B162" s="7" t="s">
        <v>9</v>
      </c>
      <c r="C162" s="206">
        <f>SUM(C163:C201)</f>
        <v>-4267</v>
      </c>
      <c r="D162" s="13">
        <f t="shared" ref="D162:H162" si="7">SUM(D163:D201)</f>
        <v>0</v>
      </c>
      <c r="E162" s="13">
        <f t="shared" si="7"/>
        <v>35164</v>
      </c>
      <c r="F162" s="13">
        <f>SUM(F163:F201)</f>
        <v>90001</v>
      </c>
      <c r="G162" s="13">
        <f t="shared" si="7"/>
        <v>47936</v>
      </c>
      <c r="H162" s="13">
        <f t="shared" si="7"/>
        <v>47964</v>
      </c>
      <c r="I162" s="10"/>
      <c r="J162" s="13">
        <f>SUM(J163:J201)</f>
        <v>0</v>
      </c>
      <c r="K162" s="41">
        <f>SUM(K163:K201)</f>
        <v>6583</v>
      </c>
      <c r="L162" s="14"/>
    </row>
    <row r="163" spans="1:12" ht="38.25">
      <c r="A163" s="1"/>
      <c r="B163" s="122" t="s">
        <v>102</v>
      </c>
      <c r="C163" s="191"/>
      <c r="D163" s="14"/>
      <c r="E163" s="14">
        <v>8485</v>
      </c>
      <c r="F163" s="14"/>
      <c r="G163" s="14"/>
      <c r="H163" s="14"/>
      <c r="I163" s="122" t="s">
        <v>103</v>
      </c>
      <c r="J163" s="14"/>
      <c r="K163" s="62">
        <v>1831</v>
      </c>
      <c r="L163" s="14" t="s">
        <v>68</v>
      </c>
    </row>
    <row r="164" spans="1:12" ht="38.25">
      <c r="A164" s="1"/>
      <c r="B164" s="122" t="s">
        <v>104</v>
      </c>
      <c r="C164" s="191"/>
      <c r="D164" s="14"/>
      <c r="E164" s="14"/>
      <c r="F164" s="14">
        <v>2367</v>
      </c>
      <c r="G164" s="193"/>
      <c r="H164" s="193"/>
      <c r="I164" s="122" t="s">
        <v>105</v>
      </c>
      <c r="J164" s="14"/>
      <c r="K164" s="62"/>
      <c r="L164" s="14" t="s">
        <v>68</v>
      </c>
    </row>
    <row r="165" spans="1:12" ht="38.25">
      <c r="A165" s="1"/>
      <c r="B165" s="122" t="s">
        <v>106</v>
      </c>
      <c r="C165" s="191"/>
      <c r="D165" s="14"/>
      <c r="E165" s="14"/>
      <c r="F165" s="14">
        <v>41823</v>
      </c>
      <c r="G165" s="14">
        <v>673</v>
      </c>
      <c r="H165" s="14">
        <v>673</v>
      </c>
      <c r="I165" s="122" t="s">
        <v>107</v>
      </c>
      <c r="J165" s="14"/>
      <c r="K165" s="62"/>
      <c r="L165" s="14" t="s">
        <v>68</v>
      </c>
    </row>
    <row r="166" spans="1:12" ht="63.75">
      <c r="A166" s="1"/>
      <c r="B166" s="122" t="s">
        <v>108</v>
      </c>
      <c r="C166" s="191"/>
      <c r="D166" s="14"/>
      <c r="E166" s="14"/>
      <c r="F166" s="14"/>
      <c r="G166" s="14">
        <v>25405</v>
      </c>
      <c r="H166" s="14">
        <v>25405</v>
      </c>
      <c r="I166" s="122" t="s">
        <v>109</v>
      </c>
      <c r="J166" s="14"/>
      <c r="K166" s="62">
        <v>80</v>
      </c>
      <c r="L166" s="14" t="s">
        <v>68</v>
      </c>
    </row>
    <row r="167" spans="1:12" ht="67.5" customHeight="1">
      <c r="A167" s="1"/>
      <c r="B167" s="68"/>
      <c r="C167" s="192"/>
      <c r="D167" s="46"/>
      <c r="E167" s="14"/>
      <c r="F167" s="14"/>
      <c r="G167" s="14">
        <v>50</v>
      </c>
      <c r="H167" s="14">
        <v>50</v>
      </c>
      <c r="I167" s="122" t="s">
        <v>195</v>
      </c>
      <c r="J167" s="14"/>
      <c r="K167" s="62">
        <v>1831</v>
      </c>
      <c r="L167" s="14" t="s">
        <v>68</v>
      </c>
    </row>
    <row r="168" spans="1:12" ht="54" customHeight="1">
      <c r="A168" s="1"/>
      <c r="B168" s="121"/>
      <c r="C168" s="191"/>
      <c r="D168" s="14"/>
      <c r="E168" s="14"/>
      <c r="F168" s="14"/>
      <c r="G168" s="14">
        <v>2254</v>
      </c>
      <c r="H168" s="46"/>
      <c r="I168" s="122" t="s">
        <v>196</v>
      </c>
      <c r="J168" s="14"/>
      <c r="K168" s="62"/>
      <c r="L168" s="14" t="s">
        <v>68</v>
      </c>
    </row>
    <row r="169" spans="1:12" ht="72" customHeight="1">
      <c r="A169" s="1"/>
      <c r="B169" s="68"/>
      <c r="C169" s="191"/>
      <c r="D169" s="14"/>
      <c r="E169" s="14"/>
      <c r="F169" s="14">
        <v>1141</v>
      </c>
      <c r="G169" s="14"/>
      <c r="H169" s="43"/>
      <c r="I169" s="122" t="s">
        <v>198</v>
      </c>
      <c r="J169" s="14"/>
      <c r="K169" s="62">
        <v>80</v>
      </c>
      <c r="L169" s="14" t="s">
        <v>68</v>
      </c>
    </row>
    <row r="170" spans="1:12" ht="41.25" customHeight="1">
      <c r="A170" s="1"/>
      <c r="B170" s="77"/>
      <c r="C170" s="191"/>
      <c r="D170" s="14"/>
      <c r="E170" s="14"/>
      <c r="F170" s="14"/>
      <c r="G170" s="14"/>
      <c r="H170" s="14">
        <v>28</v>
      </c>
      <c r="I170" s="15" t="s">
        <v>176</v>
      </c>
      <c r="J170" s="14"/>
      <c r="K170" s="62">
        <v>242</v>
      </c>
      <c r="L170" s="14" t="s">
        <v>68</v>
      </c>
    </row>
    <row r="171" spans="1:12" s="185" customFormat="1" ht="76.5">
      <c r="A171" s="1"/>
      <c r="B171" s="122" t="s">
        <v>293</v>
      </c>
      <c r="C171" s="322"/>
      <c r="D171" s="184"/>
      <c r="E171" s="184"/>
      <c r="F171" s="249">
        <f>40885-2254</f>
        <v>38631</v>
      </c>
      <c r="G171" s="184"/>
      <c r="H171" s="14">
        <v>2254</v>
      </c>
      <c r="I171" s="250" t="s">
        <v>294</v>
      </c>
      <c r="J171" s="184"/>
      <c r="K171" s="223">
        <v>1831</v>
      </c>
      <c r="L171" s="184" t="s">
        <v>68</v>
      </c>
    </row>
    <row r="172" spans="1:12" s="185" customFormat="1" ht="25.5">
      <c r="A172" s="1"/>
      <c r="B172" s="251" t="s">
        <v>295</v>
      </c>
      <c r="C172" s="322"/>
      <c r="D172" s="184"/>
      <c r="E172" s="184"/>
      <c r="F172" s="249">
        <v>1448</v>
      </c>
      <c r="G172" s="184"/>
      <c r="H172" s="184"/>
      <c r="I172" s="214" t="s">
        <v>296</v>
      </c>
      <c r="J172" s="184"/>
      <c r="K172" s="223"/>
      <c r="L172" s="184"/>
    </row>
    <row r="173" spans="1:12" s="185" customFormat="1" ht="63.75">
      <c r="A173" s="1"/>
      <c r="B173" s="251" t="s">
        <v>297</v>
      </c>
      <c r="C173" s="322"/>
      <c r="D173" s="184"/>
      <c r="E173" s="184"/>
      <c r="F173" s="249">
        <v>83</v>
      </c>
      <c r="G173" s="184"/>
      <c r="H173" s="184"/>
      <c r="I173" s="250" t="s">
        <v>298</v>
      </c>
      <c r="J173" s="184"/>
      <c r="K173" s="223"/>
      <c r="L173" s="184"/>
    </row>
    <row r="174" spans="1:12" s="185" customFormat="1" ht="63.75">
      <c r="A174" s="1"/>
      <c r="B174" s="305" t="s">
        <v>299</v>
      </c>
      <c r="C174" s="322"/>
      <c r="D174" s="184"/>
      <c r="E174" s="184"/>
      <c r="F174" s="252">
        <v>120</v>
      </c>
      <c r="G174" s="184"/>
      <c r="H174" s="184"/>
      <c r="I174" s="250" t="s">
        <v>300</v>
      </c>
      <c r="J174" s="184"/>
      <c r="K174" s="223"/>
      <c r="L174" s="184"/>
    </row>
    <row r="175" spans="1:12" s="185" customFormat="1" ht="25.5">
      <c r="A175" s="1"/>
      <c r="B175" s="305" t="s">
        <v>301</v>
      </c>
      <c r="C175" s="322"/>
      <c r="D175" s="184"/>
      <c r="E175" s="252">
        <v>26679</v>
      </c>
      <c r="F175" s="42"/>
      <c r="G175" s="184"/>
      <c r="H175" s="184"/>
      <c r="I175" s="250" t="s">
        <v>302</v>
      </c>
      <c r="J175" s="184"/>
      <c r="K175" s="223"/>
      <c r="L175" s="184"/>
    </row>
    <row r="176" spans="1:12" s="185" customFormat="1" ht="63.75">
      <c r="A176" s="1"/>
      <c r="B176" s="305" t="s">
        <v>303</v>
      </c>
      <c r="C176" s="322"/>
      <c r="D176" s="184"/>
      <c r="E176" s="42"/>
      <c r="F176" s="252">
        <v>683</v>
      </c>
      <c r="G176" s="184"/>
      <c r="H176" s="184"/>
      <c r="I176" s="250" t="s">
        <v>304</v>
      </c>
      <c r="J176" s="184"/>
      <c r="K176" s="223"/>
      <c r="L176" s="184"/>
    </row>
    <row r="177" spans="1:12" s="185" customFormat="1" ht="51">
      <c r="A177" s="1"/>
      <c r="B177" s="306" t="s">
        <v>305</v>
      </c>
      <c r="C177" s="322"/>
      <c r="D177" s="184"/>
      <c r="E177" s="42"/>
      <c r="F177" s="252">
        <v>3705</v>
      </c>
      <c r="G177" s="184"/>
      <c r="H177" s="184"/>
      <c r="I177" s="250" t="s">
        <v>306</v>
      </c>
      <c r="J177" s="184"/>
      <c r="K177" s="223"/>
      <c r="L177" s="184"/>
    </row>
    <row r="178" spans="1:12" s="185" customFormat="1" ht="51">
      <c r="A178" s="1"/>
      <c r="B178" s="214" t="s">
        <v>307</v>
      </c>
      <c r="C178" s="322"/>
      <c r="D178" s="184"/>
      <c r="E178" s="184"/>
      <c r="F178" s="184"/>
      <c r="G178" s="184"/>
      <c r="H178" s="249">
        <v>321</v>
      </c>
      <c r="I178" s="214" t="s">
        <v>308</v>
      </c>
      <c r="J178" s="184"/>
      <c r="K178" s="223"/>
      <c r="L178" s="184" t="s">
        <v>68</v>
      </c>
    </row>
    <row r="179" spans="1:12" s="185" customFormat="1" ht="51">
      <c r="A179" s="1"/>
      <c r="B179" s="242" t="s">
        <v>309</v>
      </c>
      <c r="C179" s="322"/>
      <c r="D179" s="184"/>
      <c r="E179" s="184"/>
      <c r="F179" s="184"/>
      <c r="G179" s="249">
        <v>321</v>
      </c>
      <c r="H179" s="184"/>
      <c r="I179" s="250" t="s">
        <v>310</v>
      </c>
      <c r="J179" s="184"/>
      <c r="K179" s="223"/>
      <c r="L179" s="184"/>
    </row>
    <row r="180" spans="1:12" s="185" customFormat="1" ht="89.25">
      <c r="A180" s="1"/>
      <c r="B180" s="214" t="s">
        <v>297</v>
      </c>
      <c r="C180" s="328"/>
      <c r="D180" s="42"/>
      <c r="E180" s="42"/>
      <c r="F180" s="42"/>
      <c r="G180" s="42"/>
      <c r="H180" s="252">
        <v>1033</v>
      </c>
      <c r="I180" s="250" t="s">
        <v>311</v>
      </c>
      <c r="J180" s="184"/>
      <c r="K180" s="223">
        <v>80</v>
      </c>
      <c r="L180" s="184" t="s">
        <v>68</v>
      </c>
    </row>
    <row r="181" spans="1:12" s="185" customFormat="1" ht="123.75" customHeight="1">
      <c r="A181" s="1"/>
      <c r="B181" s="305" t="s">
        <v>303</v>
      </c>
      <c r="C181" s="328"/>
      <c r="D181" s="42"/>
      <c r="E181" s="42"/>
      <c r="F181" s="42"/>
      <c r="G181" s="252">
        <v>325</v>
      </c>
      <c r="H181" s="42"/>
      <c r="I181" s="250" t="s">
        <v>312</v>
      </c>
      <c r="J181" s="184"/>
      <c r="K181" s="223"/>
      <c r="L181" s="184"/>
    </row>
    <row r="182" spans="1:12" s="185" customFormat="1" ht="123.75" customHeight="1">
      <c r="A182" s="1"/>
      <c r="B182" s="253" t="s">
        <v>309</v>
      </c>
      <c r="C182" s="328"/>
      <c r="D182" s="42"/>
      <c r="E182" s="42"/>
      <c r="F182" s="42"/>
      <c r="G182" s="252">
        <v>33</v>
      </c>
      <c r="H182" s="42"/>
      <c r="I182" s="250" t="s">
        <v>313</v>
      </c>
      <c r="J182" s="184"/>
      <c r="K182" s="223"/>
      <c r="L182" s="184"/>
    </row>
    <row r="183" spans="1:12" s="185" customFormat="1" ht="51">
      <c r="A183" s="1"/>
      <c r="B183" s="306"/>
      <c r="C183" s="328"/>
      <c r="D183" s="42"/>
      <c r="E183" s="42"/>
      <c r="F183" s="42"/>
      <c r="G183" s="252">
        <v>675</v>
      </c>
      <c r="H183" s="42"/>
      <c r="I183" s="122" t="s">
        <v>197</v>
      </c>
      <c r="J183" s="184"/>
      <c r="K183" s="223"/>
      <c r="L183" s="184"/>
    </row>
    <row r="184" spans="1:12" s="185" customFormat="1" ht="51">
      <c r="A184" s="1"/>
      <c r="B184" s="306" t="s">
        <v>309</v>
      </c>
      <c r="C184" s="328"/>
      <c r="D184" s="42"/>
      <c r="E184" s="42"/>
      <c r="F184" s="42"/>
      <c r="G184" s="252">
        <v>4165</v>
      </c>
      <c r="H184" s="42"/>
      <c r="I184" s="250" t="s">
        <v>314</v>
      </c>
      <c r="J184" s="184"/>
      <c r="K184" s="223"/>
      <c r="L184" s="184"/>
    </row>
    <row r="185" spans="1:12" s="185" customFormat="1" ht="51">
      <c r="A185" s="1"/>
      <c r="B185" s="305" t="s">
        <v>315</v>
      </c>
      <c r="C185" s="328"/>
      <c r="D185" s="42"/>
      <c r="E185" s="42"/>
      <c r="F185" s="42"/>
      <c r="G185" s="42"/>
      <c r="H185" s="252">
        <v>4165</v>
      </c>
      <c r="I185" s="250" t="s">
        <v>316</v>
      </c>
      <c r="J185" s="184"/>
      <c r="K185" s="223"/>
      <c r="L185" s="184"/>
    </row>
    <row r="186" spans="1:12" s="185" customFormat="1" ht="38.25" customHeight="1">
      <c r="A186" s="1"/>
      <c r="B186" s="253" t="s">
        <v>317</v>
      </c>
      <c r="C186" s="328"/>
      <c r="D186" s="42"/>
      <c r="E186" s="42"/>
      <c r="F186" s="42"/>
      <c r="G186" s="252">
        <v>13676</v>
      </c>
      <c r="H186" s="252">
        <v>13676</v>
      </c>
      <c r="I186" s="250" t="s">
        <v>318</v>
      </c>
      <c r="J186" s="184"/>
      <c r="K186" s="223"/>
      <c r="L186" s="184"/>
    </row>
    <row r="187" spans="1:12" s="185" customFormat="1" ht="90">
      <c r="A187" s="36"/>
      <c r="B187" s="255" t="s">
        <v>319</v>
      </c>
      <c r="C187" s="329">
        <v>-4047</v>
      </c>
      <c r="D187" s="42"/>
      <c r="E187" s="42"/>
      <c r="F187" s="42"/>
      <c r="G187" s="42"/>
      <c r="H187" s="42"/>
      <c r="I187" s="250" t="s">
        <v>320</v>
      </c>
      <c r="J187" s="184"/>
      <c r="K187" s="223"/>
      <c r="L187" s="184"/>
    </row>
    <row r="188" spans="1:12" s="185" customFormat="1" ht="64.5">
      <c r="A188" s="36"/>
      <c r="B188" s="255" t="s">
        <v>321</v>
      </c>
      <c r="C188" s="328"/>
      <c r="D188" s="42"/>
      <c r="E188" s="42"/>
      <c r="F188" s="42"/>
      <c r="G188" s="252">
        <v>359</v>
      </c>
      <c r="H188" s="252">
        <v>359</v>
      </c>
      <c r="I188" s="214" t="s">
        <v>322</v>
      </c>
      <c r="J188" s="184"/>
      <c r="K188" s="223"/>
      <c r="L188" s="184"/>
    </row>
    <row r="189" spans="1:12" s="185" customFormat="1" ht="63.75">
      <c r="A189" s="36"/>
      <c r="B189" s="242" t="s">
        <v>323</v>
      </c>
      <c r="C189" s="329">
        <v>-106</v>
      </c>
      <c r="D189" s="42"/>
      <c r="E189" s="42"/>
      <c r="F189" s="42"/>
      <c r="G189" s="42"/>
      <c r="H189" s="42"/>
      <c r="I189" s="214" t="s">
        <v>324</v>
      </c>
      <c r="J189" s="184"/>
      <c r="K189" s="223"/>
      <c r="L189" s="184"/>
    </row>
    <row r="190" spans="1:12" s="185" customFormat="1" ht="63.75">
      <c r="A190" s="1"/>
      <c r="B190" s="242" t="s">
        <v>325</v>
      </c>
      <c r="C190" s="329">
        <v>-114</v>
      </c>
      <c r="D190" s="42"/>
      <c r="E190" s="42"/>
      <c r="F190" s="42"/>
      <c r="G190" s="42"/>
      <c r="H190" s="42"/>
      <c r="I190" s="214" t="s">
        <v>326</v>
      </c>
      <c r="J190" s="184"/>
      <c r="K190" s="223"/>
      <c r="L190" s="184" t="s">
        <v>68</v>
      </c>
    </row>
    <row r="191" spans="1:12" ht="15.75" hidden="1">
      <c r="A191" s="1"/>
      <c r="B191" s="77"/>
      <c r="C191" s="326"/>
      <c r="D191" s="43"/>
      <c r="E191" s="42"/>
      <c r="F191" s="42"/>
      <c r="G191" s="43"/>
      <c r="H191" s="43"/>
      <c r="I191" s="73"/>
      <c r="J191" s="14"/>
      <c r="K191" s="62">
        <v>242</v>
      </c>
      <c r="L191" s="14" t="s">
        <v>68</v>
      </c>
    </row>
    <row r="192" spans="1:12" ht="15.75" hidden="1">
      <c r="A192" s="36"/>
      <c r="B192" s="78"/>
      <c r="C192" s="326"/>
      <c r="D192" s="43"/>
      <c r="E192" s="79"/>
      <c r="F192" s="42"/>
      <c r="G192" s="43"/>
      <c r="H192" s="43"/>
      <c r="I192" s="122"/>
      <c r="J192" s="14"/>
      <c r="K192" s="62">
        <v>47</v>
      </c>
      <c r="L192" s="14" t="s">
        <v>68</v>
      </c>
    </row>
    <row r="193" spans="1:12" ht="15.75" hidden="1">
      <c r="A193" s="1"/>
      <c r="B193" s="78"/>
      <c r="C193" s="326"/>
      <c r="D193" s="43"/>
      <c r="E193" s="42"/>
      <c r="F193" s="42"/>
      <c r="G193" s="43"/>
      <c r="H193" s="43"/>
      <c r="I193" s="73"/>
      <c r="J193" s="14"/>
      <c r="K193" s="62">
        <v>94</v>
      </c>
      <c r="L193" s="14" t="s">
        <v>68</v>
      </c>
    </row>
    <row r="194" spans="1:12" ht="15.75" hidden="1">
      <c r="A194" s="1"/>
      <c r="B194" s="78"/>
      <c r="C194" s="326"/>
      <c r="D194" s="43"/>
      <c r="E194" s="42"/>
      <c r="F194" s="42"/>
      <c r="G194" s="43"/>
      <c r="H194" s="43"/>
      <c r="I194" s="73"/>
      <c r="J194" s="14"/>
      <c r="K194" s="62"/>
      <c r="L194" s="124" t="s">
        <v>68</v>
      </c>
    </row>
    <row r="195" spans="1:12" ht="15.75" hidden="1">
      <c r="A195" s="36"/>
      <c r="B195" s="77"/>
      <c r="C195" s="326"/>
      <c r="D195" s="43"/>
      <c r="E195" s="43"/>
      <c r="F195" s="42"/>
      <c r="G195" s="43"/>
      <c r="H195" s="43"/>
      <c r="I195" s="73"/>
      <c r="J195" s="14"/>
      <c r="K195" s="62">
        <v>225</v>
      </c>
      <c r="L195" s="14" t="s">
        <v>68</v>
      </c>
    </row>
    <row r="196" spans="1:12" ht="15.75" hidden="1">
      <c r="A196" s="1"/>
      <c r="B196" s="77"/>
      <c r="C196" s="330"/>
      <c r="D196" s="129"/>
      <c r="E196" s="42"/>
      <c r="F196" s="42"/>
      <c r="G196" s="43"/>
      <c r="H196" s="43"/>
      <c r="I196" s="73"/>
      <c r="J196" s="14"/>
      <c r="K196" s="62"/>
      <c r="L196" s="14" t="s">
        <v>68</v>
      </c>
    </row>
    <row r="197" spans="1:12" hidden="1">
      <c r="A197" s="1"/>
      <c r="B197" s="68"/>
      <c r="C197" s="192"/>
      <c r="D197" s="46"/>
      <c r="E197" s="46"/>
      <c r="F197" s="14"/>
      <c r="G197" s="46"/>
      <c r="H197" s="46"/>
      <c r="I197" s="73"/>
      <c r="J197" s="14"/>
      <c r="K197" s="62"/>
      <c r="L197" s="14" t="s">
        <v>77</v>
      </c>
    </row>
    <row r="198" spans="1:12" hidden="1">
      <c r="A198" s="1"/>
      <c r="B198" s="68"/>
      <c r="C198" s="192"/>
      <c r="D198" s="46"/>
      <c r="E198" s="14"/>
      <c r="F198" s="14"/>
      <c r="G198" s="127"/>
      <c r="H198" s="46"/>
      <c r="I198" s="11"/>
      <c r="J198" s="13"/>
      <c r="K198" s="62"/>
      <c r="L198" s="121"/>
    </row>
    <row r="199" spans="1:12" hidden="1">
      <c r="A199" s="1"/>
      <c r="B199" s="68"/>
      <c r="C199" s="192"/>
      <c r="D199" s="46"/>
      <c r="E199" s="14"/>
      <c r="F199" s="14"/>
      <c r="G199" s="127"/>
      <c r="H199" s="46"/>
      <c r="I199" s="11"/>
      <c r="J199" s="13"/>
      <c r="K199" s="62"/>
      <c r="L199" s="121"/>
    </row>
    <row r="200" spans="1:12" hidden="1">
      <c r="A200" s="1"/>
      <c r="B200" s="68"/>
      <c r="C200" s="192"/>
      <c r="D200" s="46"/>
      <c r="E200" s="14"/>
      <c r="F200" s="14"/>
      <c r="G200" s="46"/>
      <c r="H200" s="46"/>
      <c r="I200" s="11"/>
      <c r="J200" s="14"/>
      <c r="K200" s="62"/>
      <c r="L200" s="14"/>
    </row>
    <row r="201" spans="1:12" hidden="1">
      <c r="A201" s="1"/>
      <c r="B201" s="68"/>
      <c r="C201" s="192"/>
      <c r="D201" s="46"/>
      <c r="E201" s="14"/>
      <c r="F201" s="14"/>
      <c r="G201" s="127"/>
      <c r="H201" s="46"/>
      <c r="I201" s="10"/>
      <c r="J201" s="13"/>
      <c r="K201" s="62"/>
      <c r="L201" s="14"/>
    </row>
    <row r="202" spans="1:12">
      <c r="A202" s="1">
        <v>910</v>
      </c>
      <c r="B202" s="7" t="s">
        <v>33</v>
      </c>
      <c r="C202" s="206">
        <f t="shared" ref="C202:F202" si="8">SUM(C203:C204)</f>
        <v>0</v>
      </c>
      <c r="D202" s="13">
        <f t="shared" si="8"/>
        <v>0</v>
      </c>
      <c r="E202" s="13">
        <f t="shared" si="8"/>
        <v>0</v>
      </c>
      <c r="F202" s="13">
        <f t="shared" si="8"/>
        <v>1000</v>
      </c>
      <c r="G202" s="13">
        <f>SUM(G203:G204)</f>
        <v>1</v>
      </c>
      <c r="H202" s="13">
        <f>SUM(H203:H204)</f>
        <v>0</v>
      </c>
      <c r="I202" s="73"/>
      <c r="J202" s="13"/>
      <c r="K202" s="41"/>
      <c r="L202" s="14"/>
    </row>
    <row r="203" spans="1:12">
      <c r="A203" s="1"/>
      <c r="B203" s="23"/>
      <c r="C203" s="190"/>
      <c r="D203" s="127"/>
      <c r="E203" s="13"/>
      <c r="F203" s="14">
        <v>1000</v>
      </c>
      <c r="G203" s="13"/>
      <c r="H203" s="13"/>
      <c r="I203" s="122" t="s">
        <v>199</v>
      </c>
      <c r="J203" s="13"/>
      <c r="K203" s="41"/>
      <c r="L203" s="14"/>
    </row>
    <row r="204" spans="1:12" ht="63.75">
      <c r="A204" s="1"/>
      <c r="B204" s="204" t="s">
        <v>388</v>
      </c>
      <c r="C204" s="331"/>
      <c r="D204" s="286"/>
      <c r="E204" s="286"/>
      <c r="F204" s="287"/>
      <c r="G204" s="287">
        <v>1</v>
      </c>
      <c r="H204" s="42"/>
      <c r="I204" s="27" t="s">
        <v>389</v>
      </c>
      <c r="J204" s="13"/>
      <c r="K204" s="41"/>
      <c r="L204" s="14"/>
    </row>
    <row r="205" spans="1:12" ht="38.25">
      <c r="A205" s="1">
        <v>911</v>
      </c>
      <c r="B205" s="7" t="s">
        <v>10</v>
      </c>
      <c r="C205" s="206">
        <f t="shared" ref="C205:G205" si="9">SUM(C206:C220)</f>
        <v>0</v>
      </c>
      <c r="D205" s="13">
        <f t="shared" si="9"/>
        <v>0</v>
      </c>
      <c r="E205" s="13">
        <f t="shared" si="9"/>
        <v>30200</v>
      </c>
      <c r="F205" s="13">
        <f t="shared" si="9"/>
        <v>0</v>
      </c>
      <c r="G205" s="13">
        <f t="shared" si="9"/>
        <v>10986</v>
      </c>
      <c r="H205" s="13">
        <f>SUM(H206:H220)</f>
        <v>1600</v>
      </c>
      <c r="I205" s="73"/>
      <c r="J205" s="13">
        <f>SUM(J206:J219)</f>
        <v>0</v>
      </c>
      <c r="K205" s="41">
        <f>SUM(K206:K219)</f>
        <v>0</v>
      </c>
      <c r="L205" s="14"/>
    </row>
    <row r="206" spans="1:12" ht="76.5">
      <c r="A206" s="203"/>
      <c r="B206" s="204" t="s">
        <v>134</v>
      </c>
      <c r="C206" s="190"/>
      <c r="D206" s="190"/>
      <c r="E206" s="191">
        <v>4900</v>
      </c>
      <c r="F206" s="190"/>
      <c r="G206" s="191">
        <f>8645+1500+3400-4900</f>
        <v>8645</v>
      </c>
      <c r="H206" s="191"/>
      <c r="I206" s="205" t="s">
        <v>135</v>
      </c>
      <c r="J206" s="14"/>
      <c r="K206" s="41"/>
      <c r="L206" s="14" t="s">
        <v>68</v>
      </c>
    </row>
    <row r="207" spans="1:12" ht="25.5">
      <c r="A207" s="1"/>
      <c r="B207" s="44"/>
      <c r="C207" s="190"/>
      <c r="D207" s="127"/>
      <c r="E207" s="46"/>
      <c r="F207" s="13"/>
      <c r="G207" s="14">
        <v>741</v>
      </c>
      <c r="H207" s="14"/>
      <c r="I207" s="122" t="s">
        <v>200</v>
      </c>
      <c r="J207" s="14"/>
      <c r="K207" s="41"/>
      <c r="L207" s="14" t="s">
        <v>68</v>
      </c>
    </row>
    <row r="208" spans="1:12" ht="25.5">
      <c r="A208" s="1"/>
      <c r="B208" s="15"/>
      <c r="C208" s="326"/>
      <c r="D208" s="43"/>
      <c r="E208" s="96">
        <f>7500-1300</f>
        <v>6200</v>
      </c>
      <c r="F208" s="42"/>
      <c r="G208" s="175"/>
      <c r="H208" s="43"/>
      <c r="I208" s="15" t="s">
        <v>201</v>
      </c>
      <c r="J208" s="14"/>
      <c r="K208" s="41"/>
      <c r="L208" s="14" t="s">
        <v>68</v>
      </c>
    </row>
    <row r="209" spans="1:12" ht="25.5">
      <c r="A209" s="1"/>
      <c r="B209" s="32"/>
      <c r="C209" s="190"/>
      <c r="D209" s="127"/>
      <c r="E209" s="14">
        <v>19100</v>
      </c>
      <c r="F209" s="13"/>
      <c r="G209" s="14"/>
      <c r="H209" s="46"/>
      <c r="I209" s="122" t="s">
        <v>202</v>
      </c>
      <c r="J209" s="14"/>
      <c r="K209" s="41"/>
      <c r="L209" s="14" t="s">
        <v>68</v>
      </c>
    </row>
    <row r="210" spans="1:12" ht="25.5">
      <c r="A210" s="1"/>
      <c r="B210" s="32"/>
      <c r="C210" s="190"/>
      <c r="D210" s="127"/>
      <c r="E210" s="14"/>
      <c r="F210" s="13"/>
      <c r="G210" s="14">
        <v>180</v>
      </c>
      <c r="H210" s="14">
        <v>180</v>
      </c>
      <c r="I210" s="122" t="s">
        <v>203</v>
      </c>
      <c r="J210" s="14"/>
      <c r="K210" s="41"/>
      <c r="L210" s="14" t="s">
        <v>68</v>
      </c>
    </row>
    <row r="211" spans="1:12" ht="38.25" customHeight="1">
      <c r="A211" s="1"/>
      <c r="B211" s="32"/>
      <c r="C211" s="332"/>
      <c r="D211" s="307"/>
      <c r="E211" s="68"/>
      <c r="F211" s="68"/>
      <c r="G211" s="68">
        <v>1300</v>
      </c>
      <c r="H211" s="68">
        <v>1300</v>
      </c>
      <c r="I211" s="122" t="s">
        <v>204</v>
      </c>
      <c r="J211" s="14"/>
      <c r="K211" s="41"/>
      <c r="L211" s="121" t="s">
        <v>84</v>
      </c>
    </row>
    <row r="212" spans="1:12" ht="27.75" customHeight="1">
      <c r="A212" s="1"/>
      <c r="B212" s="224"/>
      <c r="C212" s="190"/>
      <c r="D212" s="127"/>
      <c r="E212" s="46"/>
      <c r="F212" s="13"/>
      <c r="G212" s="14">
        <v>120</v>
      </c>
      <c r="H212" s="81">
        <v>120</v>
      </c>
      <c r="I212" s="122" t="s">
        <v>205</v>
      </c>
      <c r="J212" s="14"/>
      <c r="K212" s="41"/>
      <c r="L212" s="121"/>
    </row>
    <row r="213" spans="1:12" ht="15.75" hidden="1">
      <c r="A213" s="1"/>
      <c r="B213" s="15"/>
      <c r="C213" s="326"/>
      <c r="D213" s="43"/>
      <c r="E213" s="42"/>
      <c r="F213" s="42"/>
      <c r="G213" s="175"/>
      <c r="H213" s="43"/>
      <c r="I213" s="15"/>
      <c r="J213" s="14"/>
      <c r="K213" s="41"/>
      <c r="L213" s="14" t="s">
        <v>68</v>
      </c>
    </row>
    <row r="214" spans="1:12" hidden="1">
      <c r="A214" s="1"/>
      <c r="B214" s="12"/>
      <c r="C214" s="190"/>
      <c r="D214" s="127"/>
      <c r="E214" s="46"/>
      <c r="F214" s="13"/>
      <c r="G214" s="14"/>
      <c r="H214" s="46"/>
      <c r="I214" s="122"/>
      <c r="J214" s="14"/>
      <c r="K214" s="41"/>
      <c r="L214" s="14" t="s">
        <v>68</v>
      </c>
    </row>
    <row r="215" spans="1:12" hidden="1">
      <c r="A215" s="1"/>
      <c r="B215" s="12"/>
      <c r="C215" s="190"/>
      <c r="D215" s="127"/>
      <c r="E215" s="14"/>
      <c r="F215" s="13"/>
      <c r="G215" s="46"/>
      <c r="H215" s="46"/>
      <c r="I215" s="73"/>
      <c r="J215" s="14"/>
      <c r="K215" s="41"/>
      <c r="L215" s="14" t="s">
        <v>68</v>
      </c>
    </row>
    <row r="216" spans="1:12" ht="12.75" hidden="1" customHeight="1">
      <c r="A216" s="1"/>
      <c r="B216" s="12"/>
      <c r="C216" s="190"/>
      <c r="D216" s="127"/>
      <c r="E216" s="14"/>
      <c r="F216" s="13"/>
      <c r="G216" s="46"/>
      <c r="H216" s="46"/>
      <c r="I216" s="73"/>
      <c r="J216" s="14"/>
      <c r="K216" s="41"/>
      <c r="L216" s="121" t="s">
        <v>84</v>
      </c>
    </row>
    <row r="217" spans="1:12" ht="12.75" hidden="1" customHeight="1">
      <c r="A217" s="1"/>
      <c r="B217" s="169"/>
      <c r="C217" s="190"/>
      <c r="D217" s="127"/>
      <c r="E217" s="46"/>
      <c r="F217" s="13"/>
      <c r="G217" s="46"/>
      <c r="H217" s="133"/>
      <c r="I217" s="122"/>
      <c r="J217" s="14"/>
      <c r="K217" s="41"/>
      <c r="L217" s="121"/>
    </row>
    <row r="218" spans="1:12" ht="12.75" hidden="1" customHeight="1">
      <c r="A218" s="1"/>
      <c r="B218" s="12"/>
      <c r="C218" s="333"/>
      <c r="D218" s="46"/>
      <c r="E218" s="14"/>
      <c r="F218" s="13"/>
      <c r="G218" s="46"/>
      <c r="H218" s="46"/>
      <c r="I218" s="73"/>
      <c r="J218" s="14"/>
      <c r="K218" s="41"/>
      <c r="L218" s="82" t="s">
        <v>78</v>
      </c>
    </row>
    <row r="219" spans="1:12" hidden="1">
      <c r="A219" s="1"/>
      <c r="B219" s="19"/>
      <c r="C219" s="190"/>
      <c r="D219" s="127"/>
      <c r="E219" s="13"/>
      <c r="F219" s="13"/>
      <c r="G219" s="13"/>
      <c r="H219" s="46"/>
      <c r="I219" s="20"/>
      <c r="J219" s="14"/>
      <c r="K219" s="62"/>
      <c r="L219" s="14" t="s">
        <v>68</v>
      </c>
    </row>
    <row r="220" spans="1:12" hidden="1">
      <c r="A220" s="1"/>
      <c r="B220" s="2"/>
      <c r="C220" s="190"/>
      <c r="D220" s="127"/>
      <c r="E220" s="13"/>
      <c r="F220" s="13"/>
      <c r="G220" s="13"/>
      <c r="H220" s="46"/>
      <c r="I220" s="20"/>
      <c r="J220" s="13"/>
      <c r="K220" s="41"/>
      <c r="L220" s="14" t="s">
        <v>68</v>
      </c>
    </row>
    <row r="221" spans="1:12" ht="25.5">
      <c r="A221" s="1">
        <v>913</v>
      </c>
      <c r="B221" s="7" t="s">
        <v>34</v>
      </c>
      <c r="C221" s="206">
        <f>SUM(C222:C225)</f>
        <v>0</v>
      </c>
      <c r="D221" s="13">
        <f t="shared" ref="D221:H221" si="10">SUM(D222:D225)</f>
        <v>0</v>
      </c>
      <c r="E221" s="13">
        <f t="shared" si="10"/>
        <v>0</v>
      </c>
      <c r="F221" s="13">
        <f t="shared" si="10"/>
        <v>2357</v>
      </c>
      <c r="G221" s="13">
        <f t="shared" si="10"/>
        <v>12</v>
      </c>
      <c r="H221" s="13">
        <f t="shared" si="10"/>
        <v>0</v>
      </c>
      <c r="I221" s="73"/>
      <c r="J221" s="13">
        <f>SUM(J225:J225)</f>
        <v>0</v>
      </c>
      <c r="K221" s="41">
        <f>SUM(K225:K225)</f>
        <v>0</v>
      </c>
      <c r="L221" s="14"/>
    </row>
    <row r="222" spans="1:12" ht="25.5">
      <c r="A222" s="1"/>
      <c r="B222" s="27"/>
      <c r="C222" s="192"/>
      <c r="D222" s="46"/>
      <c r="E222" s="14"/>
      <c r="F222" s="14">
        <v>2357</v>
      </c>
      <c r="G222" s="14"/>
      <c r="H222" s="14"/>
      <c r="I222" s="122" t="s">
        <v>240</v>
      </c>
      <c r="J222" s="14"/>
      <c r="K222" s="62"/>
      <c r="L222" s="73"/>
    </row>
    <row r="223" spans="1:12" ht="63.75">
      <c r="A223" s="1"/>
      <c r="B223" s="27" t="s">
        <v>388</v>
      </c>
      <c r="C223" s="331"/>
      <c r="D223" s="286"/>
      <c r="E223" s="286"/>
      <c r="F223" s="42"/>
      <c r="G223" s="14">
        <v>12</v>
      </c>
      <c r="H223" s="42"/>
      <c r="I223" s="27" t="s">
        <v>389</v>
      </c>
      <c r="J223" s="14"/>
      <c r="K223" s="62"/>
      <c r="L223" s="73"/>
    </row>
    <row r="224" spans="1:12" hidden="1">
      <c r="A224" s="1"/>
      <c r="B224" s="15"/>
      <c r="C224" s="192"/>
      <c r="D224" s="46"/>
      <c r="E224" s="14"/>
      <c r="F224" s="14"/>
      <c r="G224" s="14"/>
      <c r="H224" s="14"/>
      <c r="I224" s="73"/>
      <c r="J224" s="14"/>
      <c r="K224" s="62"/>
      <c r="L224" s="73"/>
    </row>
    <row r="225" spans="1:12" hidden="1">
      <c r="A225" s="1"/>
      <c r="B225" s="15"/>
      <c r="C225" s="192"/>
      <c r="D225" s="46"/>
      <c r="E225" s="14"/>
      <c r="F225" s="14"/>
      <c r="G225" s="46"/>
      <c r="H225" s="14"/>
      <c r="I225" s="122"/>
      <c r="J225" s="14"/>
      <c r="K225" s="62"/>
      <c r="L225" s="14" t="s">
        <v>68</v>
      </c>
    </row>
    <row r="226" spans="1:12">
      <c r="A226" s="1">
        <v>914</v>
      </c>
      <c r="B226" s="7" t="s">
        <v>1</v>
      </c>
      <c r="C226" s="206">
        <f>SUM(C227:C233)</f>
        <v>0</v>
      </c>
      <c r="D226" s="13">
        <f t="shared" ref="D226:H226" si="11">SUM(D227:D233)</f>
        <v>0</v>
      </c>
      <c r="E226" s="13">
        <f t="shared" si="11"/>
        <v>0</v>
      </c>
      <c r="F226" s="13">
        <f t="shared" si="11"/>
        <v>0</v>
      </c>
      <c r="G226" s="80">
        <f t="shared" si="11"/>
        <v>2266.1</v>
      </c>
      <c r="H226" s="80">
        <f t="shared" si="11"/>
        <v>2165.1</v>
      </c>
      <c r="I226" s="73"/>
      <c r="J226" s="13">
        <f>SUM(J227:J233)</f>
        <v>0</v>
      </c>
      <c r="K226" s="41">
        <f>SUM(K227:K233)</f>
        <v>0</v>
      </c>
      <c r="L226" s="14"/>
    </row>
    <row r="227" spans="1:12" ht="27" customHeight="1">
      <c r="A227" s="34"/>
      <c r="B227" s="35"/>
      <c r="C227" s="192"/>
      <c r="D227" s="46"/>
      <c r="E227" s="14"/>
      <c r="F227" s="14"/>
      <c r="G227" s="14">
        <v>70</v>
      </c>
      <c r="H227" s="46"/>
      <c r="I227" s="31" t="s">
        <v>241</v>
      </c>
      <c r="J227" s="14"/>
      <c r="K227" s="62"/>
      <c r="L227" s="122" t="s">
        <v>71</v>
      </c>
    </row>
    <row r="228" spans="1:12" ht="28.5" customHeight="1">
      <c r="A228" s="34"/>
      <c r="B228" s="35"/>
      <c r="C228" s="192"/>
      <c r="D228" s="46"/>
      <c r="E228" s="14"/>
      <c r="F228" s="14"/>
      <c r="G228" s="81">
        <v>2165.1</v>
      </c>
      <c r="H228" s="81">
        <v>2165.1</v>
      </c>
      <c r="I228" s="31" t="s">
        <v>242</v>
      </c>
      <c r="J228" s="14"/>
      <c r="K228" s="62"/>
      <c r="L228" s="122" t="s">
        <v>72</v>
      </c>
    </row>
    <row r="229" spans="1:12" ht="63.75">
      <c r="A229" s="1"/>
      <c r="B229" s="27" t="s">
        <v>388</v>
      </c>
      <c r="C229" s="331"/>
      <c r="D229" s="286"/>
      <c r="E229" s="286"/>
      <c r="F229" s="42"/>
      <c r="G229" s="175">
        <v>31</v>
      </c>
      <c r="H229" s="42"/>
      <c r="I229" s="27" t="s">
        <v>389</v>
      </c>
      <c r="J229" s="14"/>
      <c r="K229" s="62"/>
      <c r="L229" s="73"/>
    </row>
    <row r="230" spans="1:12" hidden="1">
      <c r="A230" s="1"/>
      <c r="B230" s="45"/>
      <c r="C230" s="192"/>
      <c r="D230" s="46"/>
      <c r="E230" s="14"/>
      <c r="F230" s="14"/>
      <c r="G230" s="14"/>
      <c r="H230" s="13"/>
      <c r="I230" s="73"/>
      <c r="J230" s="14"/>
      <c r="K230" s="62"/>
      <c r="L230" s="73"/>
    </row>
    <row r="231" spans="1:12" hidden="1">
      <c r="A231" s="1"/>
      <c r="B231" s="45"/>
      <c r="C231" s="192"/>
      <c r="D231" s="46"/>
      <c r="E231" s="14"/>
      <c r="F231" s="14"/>
      <c r="G231" s="14"/>
      <c r="H231" s="13"/>
      <c r="I231" s="73"/>
      <c r="J231" s="14"/>
      <c r="K231" s="62"/>
      <c r="L231" s="73"/>
    </row>
    <row r="232" spans="1:12" hidden="1">
      <c r="A232" s="1"/>
      <c r="B232" s="45"/>
      <c r="C232" s="192"/>
      <c r="D232" s="46"/>
      <c r="E232" s="14"/>
      <c r="F232" s="14"/>
      <c r="G232" s="14"/>
      <c r="H232" s="13"/>
      <c r="I232" s="73"/>
      <c r="J232" s="14"/>
      <c r="K232" s="62"/>
      <c r="L232" s="73"/>
    </row>
    <row r="233" spans="1:12" hidden="1">
      <c r="A233" s="1"/>
      <c r="B233" s="45"/>
      <c r="C233" s="192"/>
      <c r="D233" s="46"/>
      <c r="E233" s="14"/>
      <c r="F233" s="14"/>
      <c r="G233" s="14"/>
      <c r="H233" s="13"/>
      <c r="I233" s="73"/>
      <c r="J233" s="14"/>
      <c r="K233" s="62"/>
      <c r="L233" s="73"/>
    </row>
    <row r="234" spans="1:12" ht="25.5">
      <c r="A234" s="1">
        <v>915</v>
      </c>
      <c r="B234" s="7" t="s">
        <v>40</v>
      </c>
      <c r="C234" s="206">
        <f>SUM(C235)</f>
        <v>0</v>
      </c>
      <c r="D234" s="13">
        <f t="shared" ref="D234:H234" si="12">SUM(D235)</f>
        <v>0</v>
      </c>
      <c r="E234" s="13">
        <f t="shared" si="12"/>
        <v>0</v>
      </c>
      <c r="F234" s="13">
        <f t="shared" si="12"/>
        <v>0</v>
      </c>
      <c r="G234" s="13">
        <f t="shared" si="12"/>
        <v>200</v>
      </c>
      <c r="H234" s="13">
        <f t="shared" si="12"/>
        <v>200</v>
      </c>
      <c r="I234" s="73"/>
      <c r="J234" s="13">
        <f>SUM(J235)</f>
        <v>0</v>
      </c>
      <c r="K234" s="41">
        <f>SUM(K235)</f>
        <v>0</v>
      </c>
      <c r="L234" s="14"/>
    </row>
    <row r="235" spans="1:12" ht="29.25" customHeight="1">
      <c r="A235" s="1"/>
      <c r="B235" s="21"/>
      <c r="C235" s="190"/>
      <c r="D235" s="127"/>
      <c r="E235" s="13"/>
      <c r="F235" s="13"/>
      <c r="G235" s="14">
        <v>200</v>
      </c>
      <c r="H235" s="14">
        <v>200</v>
      </c>
      <c r="I235" s="122" t="s">
        <v>206</v>
      </c>
      <c r="J235" s="14"/>
      <c r="K235" s="41"/>
      <c r="L235" s="14" t="s">
        <v>68</v>
      </c>
    </row>
    <row r="236" spans="1:12" ht="38.25">
      <c r="A236" s="1">
        <v>916</v>
      </c>
      <c r="B236" s="7" t="s">
        <v>48</v>
      </c>
      <c r="C236" s="206">
        <f>SUM(C237:C238)</f>
        <v>0</v>
      </c>
      <c r="D236" s="13">
        <f t="shared" ref="D236:H236" si="13">SUM(D237:D238)</f>
        <v>0</v>
      </c>
      <c r="E236" s="13">
        <f t="shared" si="13"/>
        <v>0</v>
      </c>
      <c r="F236" s="13">
        <f t="shared" si="13"/>
        <v>1410</v>
      </c>
      <c r="G236" s="13">
        <f t="shared" si="13"/>
        <v>0</v>
      </c>
      <c r="H236" s="13">
        <f t="shared" si="13"/>
        <v>0</v>
      </c>
      <c r="I236" s="58"/>
      <c r="J236" s="13">
        <f>SUM(J238)</f>
        <v>0</v>
      </c>
      <c r="K236" s="41">
        <f>SUM(K238)</f>
        <v>0</v>
      </c>
      <c r="L236" s="14"/>
    </row>
    <row r="237" spans="1:12" ht="25.5">
      <c r="A237" s="1"/>
      <c r="B237" s="44" t="s">
        <v>114</v>
      </c>
      <c r="C237" s="326"/>
      <c r="D237" s="43"/>
      <c r="E237" s="42"/>
      <c r="F237" s="191">
        <v>1200</v>
      </c>
      <c r="G237" s="43"/>
      <c r="H237" s="43"/>
      <c r="I237" s="122" t="s">
        <v>115</v>
      </c>
      <c r="J237" s="13"/>
      <c r="K237" s="41"/>
      <c r="L237" s="14"/>
    </row>
    <row r="238" spans="1:12" ht="25.5">
      <c r="A238" s="1"/>
      <c r="B238" s="32"/>
      <c r="C238" s="192"/>
      <c r="D238" s="46"/>
      <c r="E238" s="46"/>
      <c r="F238" s="14">
        <f>50+160</f>
        <v>210</v>
      </c>
      <c r="G238" s="14"/>
      <c r="H238" s="14"/>
      <c r="I238" s="122" t="s">
        <v>207</v>
      </c>
      <c r="J238" s="14"/>
      <c r="K238" s="41"/>
      <c r="L238" s="14" t="s">
        <v>68</v>
      </c>
    </row>
    <row r="239" spans="1:12" ht="15.75" customHeight="1">
      <c r="A239" s="1">
        <v>917</v>
      </c>
      <c r="B239" s="7" t="s">
        <v>49</v>
      </c>
      <c r="C239" s="206">
        <f t="shared" ref="C239:E239" si="14">SUM(C240:C241)</f>
        <v>0</v>
      </c>
      <c r="D239" s="13">
        <f t="shared" si="14"/>
        <v>0</v>
      </c>
      <c r="E239" s="13">
        <f t="shared" si="14"/>
        <v>0</v>
      </c>
      <c r="F239" s="13">
        <f>SUM(F240:F241)</f>
        <v>280</v>
      </c>
      <c r="G239" s="13">
        <f t="shared" ref="G239:H239" si="15">SUM(G240:G241)</f>
        <v>455</v>
      </c>
      <c r="H239" s="13">
        <f t="shared" si="15"/>
        <v>0</v>
      </c>
      <c r="I239" s="58"/>
      <c r="J239" s="13"/>
      <c r="K239" s="41"/>
      <c r="L239" s="14"/>
    </row>
    <row r="240" spans="1:12" ht="51">
      <c r="A240" s="1"/>
      <c r="B240" s="23"/>
      <c r="C240" s="206"/>
      <c r="D240" s="13"/>
      <c r="E240" s="13"/>
      <c r="F240" s="13"/>
      <c r="G240" s="14">
        <v>455</v>
      </c>
      <c r="H240" s="13"/>
      <c r="I240" s="122" t="s">
        <v>208</v>
      </c>
      <c r="J240" s="13"/>
      <c r="K240" s="41"/>
      <c r="L240" s="14"/>
    </row>
    <row r="241" spans="1:12" ht="38.25">
      <c r="A241" s="1"/>
      <c r="B241" s="22"/>
      <c r="C241" s="190"/>
      <c r="D241" s="127"/>
      <c r="E241" s="13"/>
      <c r="F241" s="14">
        <v>280</v>
      </c>
      <c r="G241" s="46"/>
      <c r="H241" s="46"/>
      <c r="I241" s="31" t="s">
        <v>177</v>
      </c>
      <c r="J241" s="13"/>
      <c r="K241" s="41"/>
      <c r="L241" s="14" t="s">
        <v>68</v>
      </c>
    </row>
    <row r="242" spans="1:12" ht="25.5">
      <c r="A242" s="1">
        <v>918</v>
      </c>
      <c r="B242" s="7" t="s">
        <v>41</v>
      </c>
      <c r="C242" s="206">
        <f>SUM(C243)</f>
        <v>0</v>
      </c>
      <c r="D242" s="13">
        <f t="shared" ref="D242:H242" si="16">SUM(D243)</f>
        <v>0</v>
      </c>
      <c r="E242" s="13">
        <f t="shared" si="16"/>
        <v>0</v>
      </c>
      <c r="F242" s="13">
        <f t="shared" si="16"/>
        <v>5333</v>
      </c>
      <c r="G242" s="13">
        <f t="shared" si="16"/>
        <v>0</v>
      </c>
      <c r="H242" s="13">
        <f t="shared" si="16"/>
        <v>0</v>
      </c>
      <c r="I242" s="58"/>
      <c r="J242" s="13"/>
      <c r="K242" s="41"/>
      <c r="L242" s="14"/>
    </row>
    <row r="243" spans="1:12" ht="38.25">
      <c r="A243" s="1"/>
      <c r="B243" s="23"/>
      <c r="C243" s="190"/>
      <c r="D243" s="127"/>
      <c r="E243" s="13"/>
      <c r="F243" s="14">
        <f>1600+183+3550</f>
        <v>5333</v>
      </c>
      <c r="G243" s="46"/>
      <c r="H243" s="13"/>
      <c r="I243" s="31" t="s">
        <v>177</v>
      </c>
      <c r="J243" s="13"/>
      <c r="K243" s="41"/>
      <c r="L243" s="14" t="s">
        <v>68</v>
      </c>
    </row>
    <row r="244" spans="1:12" ht="22.5" hidden="1">
      <c r="A244" s="1">
        <v>919</v>
      </c>
      <c r="B244" s="2" t="s">
        <v>42</v>
      </c>
      <c r="C244" s="206">
        <f>SUM(C245)</f>
        <v>0</v>
      </c>
      <c r="D244" s="13">
        <f t="shared" ref="D244:H244" si="17">SUM(D245)</f>
        <v>0</v>
      </c>
      <c r="E244" s="13">
        <f t="shared" si="17"/>
        <v>0</v>
      </c>
      <c r="F244" s="13">
        <f t="shared" si="17"/>
        <v>0</v>
      </c>
      <c r="G244" s="13">
        <f t="shared" si="17"/>
        <v>0</v>
      </c>
      <c r="H244" s="13">
        <f t="shared" si="17"/>
        <v>0</v>
      </c>
      <c r="I244" s="58"/>
      <c r="J244" s="13"/>
      <c r="K244" s="41"/>
      <c r="L244" s="14"/>
    </row>
    <row r="245" spans="1:12" hidden="1">
      <c r="A245" s="1"/>
      <c r="B245" s="24"/>
      <c r="C245" s="190"/>
      <c r="D245" s="127"/>
      <c r="E245" s="46"/>
      <c r="F245" s="13"/>
      <c r="G245" s="13"/>
      <c r="H245" s="13"/>
      <c r="I245" s="73"/>
      <c r="J245" s="13"/>
      <c r="K245" s="41"/>
      <c r="L245" s="14" t="s">
        <v>68</v>
      </c>
    </row>
    <row r="246" spans="1:12">
      <c r="A246" s="1">
        <v>920</v>
      </c>
      <c r="B246" s="7" t="s">
        <v>11</v>
      </c>
      <c r="C246" s="206">
        <f>SUM(C247:C273)</f>
        <v>5000</v>
      </c>
      <c r="D246" s="13">
        <f t="shared" ref="D246:H246" si="18">SUM(D247:D273)</f>
        <v>0</v>
      </c>
      <c r="E246" s="13">
        <f t="shared" si="18"/>
        <v>5495</v>
      </c>
      <c r="F246" s="13">
        <f t="shared" si="18"/>
        <v>45165</v>
      </c>
      <c r="G246" s="13">
        <f t="shared" si="18"/>
        <v>182646</v>
      </c>
      <c r="H246" s="13">
        <f t="shared" si="18"/>
        <v>188405</v>
      </c>
      <c r="I246" s="3"/>
      <c r="J246" s="13">
        <f>SUM(J264:J279)</f>
        <v>0</v>
      </c>
      <c r="K246" s="41">
        <f>SUM(K264:K279)</f>
        <v>1478</v>
      </c>
      <c r="L246" s="14"/>
    </row>
    <row r="247" spans="1:12" ht="53.25" hidden="1" customHeight="1">
      <c r="A247" s="1"/>
      <c r="B247" s="23"/>
      <c r="C247" s="190"/>
      <c r="D247" s="127"/>
      <c r="E247" s="13"/>
      <c r="F247" s="13"/>
      <c r="G247" s="46"/>
      <c r="H247" s="14"/>
      <c r="I247" s="122"/>
      <c r="J247" s="13"/>
      <c r="K247" s="41"/>
      <c r="L247" s="14" t="s">
        <v>68</v>
      </c>
    </row>
    <row r="248" spans="1:12" ht="50.25" customHeight="1">
      <c r="A248" s="1"/>
      <c r="B248" s="23"/>
      <c r="C248" s="190"/>
      <c r="D248" s="127"/>
      <c r="E248" s="14">
        <v>1995</v>
      </c>
      <c r="F248" s="13"/>
      <c r="G248" s="46"/>
      <c r="H248" s="14"/>
      <c r="I248" s="122" t="s">
        <v>209</v>
      </c>
      <c r="J248" s="13"/>
      <c r="K248" s="41"/>
      <c r="L248" s="14" t="s">
        <v>68</v>
      </c>
    </row>
    <row r="249" spans="1:12" ht="51">
      <c r="A249" s="1"/>
      <c r="B249" s="23"/>
      <c r="C249" s="190"/>
      <c r="D249" s="127"/>
      <c r="E249" s="13"/>
      <c r="F249" s="13"/>
      <c r="G249" s="14">
        <v>150000</v>
      </c>
      <c r="H249" s="14">
        <v>150000</v>
      </c>
      <c r="I249" s="122" t="s">
        <v>210</v>
      </c>
      <c r="J249" s="14"/>
      <c r="K249" s="41"/>
      <c r="L249" s="14" t="s">
        <v>68</v>
      </c>
    </row>
    <row r="250" spans="1:12" ht="25.5">
      <c r="A250" s="1"/>
      <c r="B250" s="23"/>
      <c r="C250" s="190"/>
      <c r="D250" s="127"/>
      <c r="E250" s="13"/>
      <c r="F250" s="13"/>
      <c r="G250" s="14"/>
      <c r="H250" s="14">
        <v>249</v>
      </c>
      <c r="I250" s="122" t="s">
        <v>211</v>
      </c>
      <c r="J250" s="14"/>
      <c r="K250" s="41"/>
      <c r="L250" s="14" t="s">
        <v>68</v>
      </c>
    </row>
    <row r="251" spans="1:12" ht="41.25" customHeight="1">
      <c r="A251" s="1"/>
      <c r="B251" s="23"/>
      <c r="C251" s="190"/>
      <c r="D251" s="127"/>
      <c r="E251" s="127"/>
      <c r="F251" s="13"/>
      <c r="G251" s="14"/>
      <c r="H251" s="14">
        <v>2000</v>
      </c>
      <c r="I251" s="122" t="s">
        <v>212</v>
      </c>
      <c r="J251" s="14"/>
      <c r="K251" s="41"/>
      <c r="L251" s="14" t="s">
        <v>68</v>
      </c>
    </row>
    <row r="252" spans="1:12" ht="67.5" customHeight="1">
      <c r="A252" s="1"/>
      <c r="B252" s="23"/>
      <c r="C252" s="190"/>
      <c r="D252" s="127"/>
      <c r="E252" s="46"/>
      <c r="F252" s="13"/>
      <c r="G252" s="14"/>
      <c r="H252" s="14">
        <v>2300</v>
      </c>
      <c r="I252" s="31" t="s">
        <v>213</v>
      </c>
      <c r="J252" s="14"/>
      <c r="K252" s="41"/>
      <c r="L252" s="14" t="s">
        <v>68</v>
      </c>
    </row>
    <row r="253" spans="1:12" ht="66" customHeight="1">
      <c r="A253" s="1"/>
      <c r="B253" s="23"/>
      <c r="C253" s="190"/>
      <c r="D253" s="127"/>
      <c r="E253" s="46"/>
      <c r="F253" s="13"/>
      <c r="G253" s="14"/>
      <c r="H253" s="14">
        <v>1700</v>
      </c>
      <c r="I253" s="31" t="s">
        <v>214</v>
      </c>
      <c r="J253" s="14"/>
      <c r="K253" s="62"/>
      <c r="L253" s="14" t="s">
        <v>68</v>
      </c>
    </row>
    <row r="254" spans="1:12" ht="56.25" customHeight="1">
      <c r="A254" s="1"/>
      <c r="B254" s="23"/>
      <c r="C254" s="206"/>
      <c r="D254" s="127"/>
      <c r="E254" s="46"/>
      <c r="F254" s="14">
        <v>30750</v>
      </c>
      <c r="G254" s="14"/>
      <c r="H254" s="14"/>
      <c r="I254" s="31" t="s">
        <v>215</v>
      </c>
      <c r="J254" s="14"/>
      <c r="K254" s="41"/>
      <c r="L254" s="14" t="s">
        <v>68</v>
      </c>
    </row>
    <row r="255" spans="1:12" ht="42" customHeight="1">
      <c r="A255" s="1"/>
      <c r="B255" s="23"/>
      <c r="C255" s="192"/>
      <c r="D255" s="46"/>
      <c r="E255" s="13"/>
      <c r="F255" s="13"/>
      <c r="G255" s="14"/>
      <c r="H255" s="14">
        <v>28</v>
      </c>
      <c r="I255" s="122" t="s">
        <v>216</v>
      </c>
      <c r="J255" s="14"/>
      <c r="K255" s="41"/>
      <c r="L255" s="14" t="s">
        <v>68</v>
      </c>
    </row>
    <row r="256" spans="1:12" ht="51">
      <c r="A256" s="1"/>
      <c r="B256" s="23"/>
      <c r="C256" s="190"/>
      <c r="D256" s="127"/>
      <c r="E256" s="13"/>
      <c r="F256" s="14"/>
      <c r="G256" s="14">
        <v>390</v>
      </c>
      <c r="H256" s="14">
        <v>390</v>
      </c>
      <c r="I256" s="122" t="s">
        <v>217</v>
      </c>
      <c r="J256" s="13"/>
      <c r="K256" s="62">
        <v>1478</v>
      </c>
      <c r="L256" s="14" t="s">
        <v>68</v>
      </c>
    </row>
    <row r="257" spans="1:12" ht="25.5">
      <c r="A257" s="1"/>
      <c r="B257" s="23"/>
      <c r="C257" s="190"/>
      <c r="D257" s="127"/>
      <c r="E257" s="13"/>
      <c r="F257" s="14"/>
      <c r="G257" s="14">
        <v>31507</v>
      </c>
      <c r="H257" s="14">
        <v>31507</v>
      </c>
      <c r="I257" s="73" t="s">
        <v>218</v>
      </c>
      <c r="J257" s="13"/>
      <c r="K257" s="62"/>
      <c r="L257" s="14"/>
    </row>
    <row r="258" spans="1:12" ht="78" customHeight="1">
      <c r="A258" s="1"/>
      <c r="B258" s="23"/>
      <c r="C258" s="190"/>
      <c r="D258" s="127"/>
      <c r="E258" s="13"/>
      <c r="F258" s="14"/>
      <c r="G258" s="14">
        <v>450</v>
      </c>
      <c r="H258" s="179"/>
      <c r="I258" s="31" t="s">
        <v>219</v>
      </c>
      <c r="J258" s="13"/>
      <c r="K258" s="62"/>
      <c r="L258" s="14"/>
    </row>
    <row r="259" spans="1:12" ht="38.25">
      <c r="A259" s="1"/>
      <c r="B259" s="23"/>
      <c r="C259" s="190"/>
      <c r="D259" s="127"/>
      <c r="E259" s="13"/>
      <c r="F259" s="14">
        <f>266+179</f>
        <v>445</v>
      </c>
      <c r="G259" s="14"/>
      <c r="H259" s="179"/>
      <c r="I259" s="31" t="s">
        <v>220</v>
      </c>
      <c r="J259" s="13"/>
      <c r="K259" s="62"/>
      <c r="L259" s="14"/>
    </row>
    <row r="260" spans="1:12" ht="25.5">
      <c r="A260" s="1"/>
      <c r="B260" s="23"/>
      <c r="C260" s="190"/>
      <c r="D260" s="127"/>
      <c r="E260" s="13"/>
      <c r="F260" s="14">
        <v>6754</v>
      </c>
      <c r="G260" s="14"/>
      <c r="H260" s="14"/>
      <c r="I260" s="31" t="s">
        <v>221</v>
      </c>
      <c r="J260" s="13"/>
      <c r="K260" s="62"/>
      <c r="L260" s="14"/>
    </row>
    <row r="261" spans="1:12" ht="25.5">
      <c r="A261" s="1"/>
      <c r="B261" s="23"/>
      <c r="C261" s="191">
        <v>5000</v>
      </c>
      <c r="D261" s="127"/>
      <c r="E261" s="13"/>
      <c r="F261" s="14"/>
      <c r="G261" s="14"/>
      <c r="H261" s="14"/>
      <c r="I261" s="31" t="s">
        <v>429</v>
      </c>
      <c r="J261" s="13"/>
      <c r="K261" s="62"/>
      <c r="L261" s="14"/>
    </row>
    <row r="262" spans="1:12" ht="38.25">
      <c r="A262" s="1"/>
      <c r="B262" s="23"/>
      <c r="C262" s="190"/>
      <c r="D262" s="127"/>
      <c r="E262" s="13"/>
      <c r="F262" s="14">
        <v>6000</v>
      </c>
      <c r="G262" s="14"/>
      <c r="H262" s="179"/>
      <c r="I262" s="31" t="s">
        <v>177</v>
      </c>
      <c r="J262" s="13"/>
      <c r="K262" s="62"/>
      <c r="L262" s="14"/>
    </row>
    <row r="263" spans="1:12" ht="25.5">
      <c r="A263" s="1"/>
      <c r="B263" s="23"/>
      <c r="C263" s="190"/>
      <c r="D263" s="127"/>
      <c r="E263" s="13"/>
      <c r="F263" s="14"/>
      <c r="G263" s="14">
        <v>139</v>
      </c>
      <c r="H263" s="14">
        <v>139</v>
      </c>
      <c r="I263" s="73" t="s">
        <v>222</v>
      </c>
      <c r="J263" s="13"/>
      <c r="K263" s="62"/>
      <c r="L263" s="14"/>
    </row>
    <row r="264" spans="1:12" s="185" customFormat="1" ht="92.25" customHeight="1">
      <c r="A264" s="1"/>
      <c r="B264" s="288" t="s">
        <v>390</v>
      </c>
      <c r="C264" s="206"/>
      <c r="D264" s="13"/>
      <c r="E264" s="13"/>
      <c r="F264" s="13"/>
      <c r="G264" s="184">
        <f>70+90</f>
        <v>160</v>
      </c>
      <c r="H264" s="184"/>
      <c r="I264" s="214" t="s">
        <v>391</v>
      </c>
      <c r="J264" s="13"/>
      <c r="K264" s="41"/>
      <c r="L264" s="184"/>
    </row>
    <row r="265" spans="1:12" s="185" customFormat="1" ht="63.75">
      <c r="A265" s="1"/>
      <c r="B265" s="288" t="s">
        <v>390</v>
      </c>
      <c r="C265" s="206"/>
      <c r="D265" s="13"/>
      <c r="E265" s="184">
        <v>3500</v>
      </c>
      <c r="F265" s="13"/>
      <c r="G265" s="184"/>
      <c r="H265" s="184"/>
      <c r="I265" s="214" t="s">
        <v>392</v>
      </c>
      <c r="J265" s="13"/>
      <c r="K265" s="41"/>
      <c r="L265" s="184" t="s">
        <v>68</v>
      </c>
    </row>
    <row r="266" spans="1:12" s="185" customFormat="1" ht="144.75" customHeight="1">
      <c r="A266" s="1"/>
      <c r="B266" s="288" t="s">
        <v>388</v>
      </c>
      <c r="C266" s="206"/>
      <c r="D266" s="13"/>
      <c r="E266" s="13"/>
      <c r="F266" s="13"/>
      <c r="G266" s="184"/>
      <c r="H266" s="184">
        <v>92</v>
      </c>
      <c r="I266" s="214" t="s">
        <v>393</v>
      </c>
      <c r="J266" s="184"/>
      <c r="K266" s="41"/>
      <c r="L266" s="184" t="s">
        <v>68</v>
      </c>
    </row>
    <row r="267" spans="1:12" s="185" customFormat="1" ht="28.5">
      <c r="A267" s="34"/>
      <c r="B267" s="288" t="s">
        <v>394</v>
      </c>
      <c r="C267" s="322"/>
      <c r="D267" s="184"/>
      <c r="E267" s="184"/>
      <c r="F267" s="184">
        <v>1216</v>
      </c>
      <c r="G267" s="184"/>
      <c r="H267" s="184"/>
      <c r="I267" s="214" t="s">
        <v>395</v>
      </c>
      <c r="J267" s="184"/>
      <c r="K267" s="41"/>
      <c r="L267" s="184" t="s">
        <v>68</v>
      </c>
    </row>
    <row r="268" spans="1:12" hidden="1">
      <c r="A268" s="1"/>
      <c r="B268" s="23"/>
      <c r="C268" s="190"/>
      <c r="D268" s="127"/>
      <c r="E268" s="46"/>
      <c r="F268" s="13"/>
      <c r="G268" s="14"/>
      <c r="H268" s="14"/>
      <c r="I268" s="31"/>
      <c r="J268" s="14"/>
      <c r="K268" s="62"/>
      <c r="L268" s="14" t="s">
        <v>68</v>
      </c>
    </row>
    <row r="269" spans="1:12" hidden="1">
      <c r="A269" s="1"/>
      <c r="B269" s="23"/>
      <c r="C269" s="206"/>
      <c r="D269" s="127"/>
      <c r="E269" s="46"/>
      <c r="F269" s="13"/>
      <c r="G269" s="14"/>
      <c r="H269" s="14"/>
      <c r="I269" s="31"/>
      <c r="J269" s="14"/>
      <c r="K269" s="41"/>
      <c r="L269" s="14" t="s">
        <v>68</v>
      </c>
    </row>
    <row r="270" spans="1:12" hidden="1">
      <c r="A270" s="1"/>
      <c r="B270" s="23"/>
      <c r="C270" s="192"/>
      <c r="D270" s="46"/>
      <c r="E270" s="13"/>
      <c r="F270" s="13"/>
      <c r="G270" s="14"/>
      <c r="H270" s="14"/>
      <c r="I270" s="122"/>
      <c r="J270" s="14"/>
      <c r="K270" s="41"/>
      <c r="L270" s="14" t="s">
        <v>68</v>
      </c>
    </row>
    <row r="271" spans="1:12" hidden="1">
      <c r="A271" s="1"/>
      <c r="B271" s="23"/>
      <c r="C271" s="190"/>
      <c r="D271" s="127"/>
      <c r="E271" s="13"/>
      <c r="F271" s="14"/>
      <c r="G271" s="46"/>
      <c r="H271" s="46"/>
      <c r="I271" s="122"/>
      <c r="J271" s="13"/>
      <c r="K271" s="62">
        <v>1478</v>
      </c>
      <c r="L271" s="14" t="s">
        <v>68</v>
      </c>
    </row>
    <row r="272" spans="1:12" ht="14.25" hidden="1" customHeight="1">
      <c r="A272" s="1"/>
      <c r="B272" s="23"/>
      <c r="C272" s="190"/>
      <c r="D272" s="127"/>
      <c r="E272" s="13"/>
      <c r="F272" s="14"/>
      <c r="G272" s="179"/>
      <c r="H272" s="179"/>
      <c r="I272" s="180"/>
      <c r="J272" s="13"/>
      <c r="K272" s="62"/>
      <c r="L272" s="14"/>
    </row>
    <row r="273" spans="1:12" ht="14.25" hidden="1" customHeight="1">
      <c r="A273" s="1"/>
      <c r="B273" s="23"/>
      <c r="C273" s="190"/>
      <c r="D273" s="127"/>
      <c r="E273" s="13"/>
      <c r="F273" s="14"/>
      <c r="G273" s="182"/>
      <c r="H273" s="182"/>
      <c r="I273" s="183"/>
      <c r="J273" s="13"/>
      <c r="K273" s="62"/>
      <c r="L273" s="14"/>
    </row>
    <row r="274" spans="1:12" hidden="1">
      <c r="A274" s="1"/>
      <c r="B274" s="23"/>
      <c r="C274" s="190"/>
      <c r="D274" s="127"/>
      <c r="E274" s="13"/>
      <c r="F274" s="14"/>
      <c r="G274" s="46"/>
      <c r="H274" s="46"/>
      <c r="I274" s="122"/>
      <c r="J274" s="13"/>
      <c r="K274" s="62"/>
      <c r="L274" s="14" t="s">
        <v>68</v>
      </c>
    </row>
    <row r="275" spans="1:12" hidden="1">
      <c r="A275" s="1"/>
      <c r="B275" s="23"/>
      <c r="C275" s="190"/>
      <c r="D275" s="127"/>
      <c r="E275" s="13"/>
      <c r="F275" s="14"/>
      <c r="G275" s="46"/>
      <c r="H275" s="46"/>
      <c r="I275" s="73"/>
      <c r="J275" s="13"/>
      <c r="K275" s="62"/>
      <c r="L275" s="14" t="s">
        <v>68</v>
      </c>
    </row>
    <row r="276" spans="1:12" hidden="1">
      <c r="A276" s="1"/>
      <c r="B276" s="23"/>
      <c r="C276" s="190"/>
      <c r="D276" s="127"/>
      <c r="E276" s="13"/>
      <c r="F276" s="14"/>
      <c r="G276" s="46"/>
      <c r="H276" s="46"/>
      <c r="I276" s="122"/>
      <c r="J276" s="13"/>
      <c r="K276" s="62"/>
      <c r="L276" s="14"/>
    </row>
    <row r="277" spans="1:12" ht="12.75" hidden="1" customHeight="1">
      <c r="A277" s="1"/>
      <c r="B277" s="23"/>
      <c r="C277" s="190"/>
      <c r="D277" s="127"/>
      <c r="E277" s="13"/>
      <c r="F277" s="13"/>
      <c r="G277" s="46"/>
      <c r="H277" s="46"/>
      <c r="I277" s="122"/>
      <c r="J277" s="13"/>
      <c r="K277" s="62"/>
      <c r="L277" s="83" t="s">
        <v>80</v>
      </c>
    </row>
    <row r="278" spans="1:12" hidden="1">
      <c r="A278" s="1"/>
      <c r="B278" s="23"/>
      <c r="C278" s="190"/>
      <c r="D278" s="127"/>
      <c r="E278" s="13"/>
      <c r="F278" s="13"/>
      <c r="G278" s="46"/>
      <c r="H278" s="46"/>
      <c r="I278" s="122"/>
      <c r="J278" s="13"/>
      <c r="K278" s="62"/>
      <c r="L278" s="14" t="s">
        <v>68</v>
      </c>
    </row>
    <row r="279" spans="1:12" hidden="1">
      <c r="A279" s="1"/>
      <c r="B279" s="15"/>
      <c r="C279" s="190"/>
      <c r="D279" s="127"/>
      <c r="E279" s="13"/>
      <c r="F279" s="13"/>
      <c r="G279" s="46"/>
      <c r="H279" s="46"/>
      <c r="I279" s="122"/>
      <c r="J279" s="13"/>
      <c r="K279" s="41"/>
      <c r="L279" s="14" t="s">
        <v>68</v>
      </c>
    </row>
    <row r="280" spans="1:12" hidden="1">
      <c r="A280" s="1"/>
      <c r="B280" s="15"/>
      <c r="C280" s="190"/>
      <c r="D280" s="127"/>
      <c r="E280" s="13"/>
      <c r="F280" s="13"/>
      <c r="G280" s="46"/>
      <c r="H280" s="46"/>
      <c r="I280" s="122"/>
      <c r="J280" s="13"/>
      <c r="K280" s="41"/>
      <c r="L280" s="14" t="s">
        <v>68</v>
      </c>
    </row>
    <row r="281" spans="1:12" hidden="1">
      <c r="A281" s="1"/>
      <c r="B281" s="15"/>
      <c r="C281" s="190"/>
      <c r="D281" s="127"/>
      <c r="E281" s="13"/>
      <c r="F281" s="13"/>
      <c r="G281" s="46"/>
      <c r="H281" s="46"/>
      <c r="I281" s="122"/>
      <c r="J281" s="13"/>
      <c r="K281" s="41"/>
      <c r="L281" s="14" t="s">
        <v>68</v>
      </c>
    </row>
    <row r="282" spans="1:12" ht="15.75" hidden="1">
      <c r="A282" s="1"/>
      <c r="B282" s="15"/>
      <c r="C282" s="326"/>
      <c r="D282" s="43"/>
      <c r="E282" s="42"/>
      <c r="F282" s="42"/>
      <c r="G282" s="43"/>
      <c r="H282" s="43"/>
      <c r="I282" s="15"/>
      <c r="J282" s="13"/>
      <c r="K282" s="41"/>
      <c r="L282" s="14" t="s">
        <v>68</v>
      </c>
    </row>
    <row r="283" spans="1:12" ht="15.75" hidden="1">
      <c r="A283" s="36"/>
      <c r="B283" s="85"/>
      <c r="C283" s="327"/>
      <c r="D283" s="128"/>
      <c r="E283" s="74"/>
      <c r="F283" s="74"/>
      <c r="G283" s="43"/>
      <c r="H283" s="43"/>
      <c r="I283" s="73"/>
      <c r="J283" s="13"/>
      <c r="K283" s="41"/>
      <c r="L283" s="14" t="s">
        <v>68</v>
      </c>
    </row>
    <row r="284" spans="1:12" ht="15.75" hidden="1">
      <c r="A284" s="36"/>
      <c r="B284" s="32"/>
      <c r="C284" s="326"/>
      <c r="D284" s="43"/>
      <c r="E284" s="86"/>
      <c r="F284" s="42"/>
      <c r="G284" s="172"/>
      <c r="H284" s="43"/>
      <c r="I284" s="122"/>
      <c r="J284" s="13"/>
      <c r="K284" s="41"/>
      <c r="L284" s="14" t="s">
        <v>68</v>
      </c>
    </row>
    <row r="285" spans="1:12" ht="15.75" hidden="1">
      <c r="A285" s="36"/>
      <c r="B285" s="85"/>
      <c r="C285" s="327"/>
      <c r="D285" s="128"/>
      <c r="E285" s="74"/>
      <c r="F285" s="74"/>
      <c r="G285" s="43"/>
      <c r="H285" s="43"/>
      <c r="I285" s="122"/>
      <c r="J285" s="13"/>
      <c r="K285" s="41"/>
      <c r="L285" s="14" t="s">
        <v>68</v>
      </c>
    </row>
    <row r="286" spans="1:12" ht="12.75" hidden="1" customHeight="1">
      <c r="A286" s="1"/>
      <c r="B286" s="32"/>
      <c r="C286" s="190"/>
      <c r="D286" s="127"/>
      <c r="E286" s="13"/>
      <c r="F286" s="13"/>
      <c r="G286" s="46"/>
      <c r="H286" s="43"/>
      <c r="I286" s="122"/>
      <c r="J286" s="13"/>
      <c r="K286" s="41"/>
      <c r="L286" s="122" t="s">
        <v>88</v>
      </c>
    </row>
    <row r="287" spans="1:12" ht="63.75">
      <c r="A287" s="1">
        <v>922</v>
      </c>
      <c r="B287" s="7" t="s">
        <v>85</v>
      </c>
      <c r="C287" s="206">
        <f>SUM(C288:C290)</f>
        <v>0</v>
      </c>
      <c r="D287" s="13">
        <f t="shared" ref="D287:H287" si="19">SUM(D288:D290)</f>
        <v>0</v>
      </c>
      <c r="E287" s="13">
        <f t="shared" si="19"/>
        <v>0</v>
      </c>
      <c r="F287" s="13">
        <f t="shared" si="19"/>
        <v>745</v>
      </c>
      <c r="G287" s="13">
        <f t="shared" si="19"/>
        <v>0</v>
      </c>
      <c r="H287" s="13">
        <f t="shared" si="19"/>
        <v>0</v>
      </c>
      <c r="I287" s="10"/>
      <c r="J287" s="13"/>
      <c r="K287" s="41"/>
      <c r="L287" s="14"/>
    </row>
    <row r="288" spans="1:12" ht="38.25">
      <c r="A288" s="1"/>
      <c r="B288" s="25"/>
      <c r="C288" s="190"/>
      <c r="D288" s="127"/>
      <c r="E288" s="13"/>
      <c r="F288" s="14">
        <v>745</v>
      </c>
      <c r="G288" s="46"/>
      <c r="H288" s="127"/>
      <c r="I288" s="31" t="s">
        <v>177</v>
      </c>
      <c r="J288" s="13"/>
      <c r="K288" s="41"/>
      <c r="L288" s="14" t="s">
        <v>68</v>
      </c>
    </row>
    <row r="289" spans="1:12" ht="15.75" hidden="1">
      <c r="A289" s="1"/>
      <c r="B289" s="15"/>
      <c r="C289" s="326"/>
      <c r="D289" s="43"/>
      <c r="E289" s="42"/>
      <c r="F289" s="42"/>
      <c r="G289" s="43"/>
      <c r="H289" s="43"/>
      <c r="I289" s="15"/>
      <c r="J289" s="13"/>
      <c r="K289" s="41"/>
      <c r="L289" s="14" t="s">
        <v>68</v>
      </c>
    </row>
    <row r="290" spans="1:12" hidden="1">
      <c r="A290" s="1"/>
      <c r="B290" s="15"/>
      <c r="C290" s="190"/>
      <c r="D290" s="127"/>
      <c r="E290" s="13"/>
      <c r="F290" s="13"/>
      <c r="G290" s="46"/>
      <c r="H290" s="127"/>
      <c r="I290" s="73"/>
      <c r="J290" s="13"/>
      <c r="K290" s="41"/>
      <c r="L290" s="14" t="s">
        <v>68</v>
      </c>
    </row>
    <row r="291" spans="1:12" ht="38.25">
      <c r="A291" s="1">
        <v>923</v>
      </c>
      <c r="B291" s="7" t="s">
        <v>50</v>
      </c>
      <c r="C291" s="206">
        <f>SUM(C292:C305)</f>
        <v>56344</v>
      </c>
      <c r="D291" s="13">
        <f t="shared" ref="D291:H291" si="20">SUM(D292:D305)</f>
        <v>0</v>
      </c>
      <c r="E291" s="13">
        <f t="shared" si="20"/>
        <v>0</v>
      </c>
      <c r="F291" s="13">
        <f t="shared" si="20"/>
        <v>1700</v>
      </c>
      <c r="G291" s="13">
        <f t="shared" si="20"/>
        <v>1362</v>
      </c>
      <c r="H291" s="13">
        <f t="shared" si="20"/>
        <v>1450</v>
      </c>
      <c r="I291" s="10"/>
      <c r="J291" s="13">
        <f>SUM(J292)</f>
        <v>0</v>
      </c>
      <c r="K291" s="41">
        <f>SUM(K292)</f>
        <v>0</v>
      </c>
      <c r="L291" s="14"/>
    </row>
    <row r="292" spans="1:12" ht="63.75">
      <c r="A292" s="1"/>
      <c r="B292" s="31" t="s">
        <v>110</v>
      </c>
      <c r="C292" s="310"/>
      <c r="D292" s="93"/>
      <c r="E292" s="93"/>
      <c r="F292" s="93"/>
      <c r="G292" s="93"/>
      <c r="H292" s="93"/>
      <c r="I292" s="31" t="s">
        <v>111</v>
      </c>
      <c r="J292" s="14"/>
      <c r="K292" s="41"/>
      <c r="L292" s="14" t="s">
        <v>68</v>
      </c>
    </row>
    <row r="293" spans="1:12" ht="63.75">
      <c r="A293" s="1"/>
      <c r="B293" s="31" t="s">
        <v>112</v>
      </c>
      <c r="C293" s="191">
        <v>56573</v>
      </c>
      <c r="D293" s="93"/>
      <c r="E293" s="93"/>
      <c r="F293" s="93"/>
      <c r="G293" s="93"/>
      <c r="H293" s="93"/>
      <c r="I293" s="31" t="s">
        <v>113</v>
      </c>
      <c r="J293" s="14"/>
      <c r="K293" s="41"/>
      <c r="L293" s="14" t="s">
        <v>68</v>
      </c>
    </row>
    <row r="294" spans="1:12" ht="38.25">
      <c r="A294" s="1"/>
      <c r="B294" s="26"/>
      <c r="C294" s="206"/>
      <c r="D294" s="127"/>
      <c r="E294" s="13"/>
      <c r="F294" s="14">
        <v>200</v>
      </c>
      <c r="G294" s="14"/>
      <c r="H294" s="46"/>
      <c r="I294" s="31" t="s">
        <v>177</v>
      </c>
      <c r="J294" s="46"/>
      <c r="K294" s="87"/>
      <c r="L294" s="14" t="s">
        <v>68</v>
      </c>
    </row>
    <row r="295" spans="1:12" ht="39">
      <c r="A295" s="1"/>
      <c r="B295" s="15"/>
      <c r="C295" s="191">
        <v>-229</v>
      </c>
      <c r="D295" s="43"/>
      <c r="E295" s="42"/>
      <c r="F295" s="42"/>
      <c r="G295" s="43"/>
      <c r="H295" s="43"/>
      <c r="I295" s="121" t="s">
        <v>223</v>
      </c>
      <c r="J295" s="46"/>
      <c r="K295" s="87"/>
      <c r="L295" s="14"/>
    </row>
    <row r="296" spans="1:12" s="185" customFormat="1" ht="51">
      <c r="A296" s="1"/>
      <c r="B296" s="31" t="s">
        <v>396</v>
      </c>
      <c r="C296" s="206"/>
      <c r="D296" s="13"/>
      <c r="E296" s="13"/>
      <c r="F296" s="14">
        <v>1500</v>
      </c>
      <c r="G296" s="13"/>
      <c r="H296" s="13"/>
      <c r="I296" s="31" t="s">
        <v>397</v>
      </c>
      <c r="J296" s="101"/>
      <c r="K296" s="101"/>
      <c r="L296" s="289"/>
    </row>
    <row r="297" spans="1:12" s="257" customFormat="1" ht="76.5">
      <c r="A297" s="290"/>
      <c r="B297" s="27" t="s">
        <v>398</v>
      </c>
      <c r="C297" s="334"/>
      <c r="D297" s="27"/>
      <c r="E297" s="27"/>
      <c r="F297" s="27"/>
      <c r="G297" s="27">
        <v>300</v>
      </c>
      <c r="H297" s="27">
        <v>300</v>
      </c>
      <c r="I297" s="27" t="s">
        <v>399</v>
      </c>
      <c r="J297" s="261"/>
      <c r="K297" s="261"/>
      <c r="L297" s="261"/>
    </row>
    <row r="298" spans="1:12" s="257" customFormat="1" ht="127.5">
      <c r="A298" s="291"/>
      <c r="B298" s="27" t="s">
        <v>400</v>
      </c>
      <c r="C298" s="334"/>
      <c r="D298" s="27"/>
      <c r="E298" s="27"/>
      <c r="F298" s="27"/>
      <c r="G298" s="27">
        <v>1060</v>
      </c>
      <c r="H298" s="27">
        <v>1060</v>
      </c>
      <c r="I298" s="27" t="s">
        <v>401</v>
      </c>
      <c r="J298" s="96"/>
      <c r="K298" s="292"/>
      <c r="L298" s="96" t="s">
        <v>68</v>
      </c>
    </row>
    <row r="299" spans="1:12" s="257" customFormat="1" ht="51">
      <c r="A299" s="293"/>
      <c r="B299" s="27" t="s">
        <v>402</v>
      </c>
      <c r="C299" s="335"/>
      <c r="D299" s="294"/>
      <c r="E299" s="294"/>
      <c r="F299" s="27"/>
      <c r="G299" s="27"/>
      <c r="H299" s="27">
        <v>90</v>
      </c>
      <c r="I299" s="27" t="s">
        <v>428</v>
      </c>
      <c r="J299" s="96"/>
      <c r="K299" s="292"/>
      <c r="L299" s="96"/>
    </row>
    <row r="300" spans="1:12" s="185" customFormat="1" ht="63.75">
      <c r="A300" s="164"/>
      <c r="B300" s="27" t="s">
        <v>388</v>
      </c>
      <c r="C300" s="331"/>
      <c r="D300" s="286"/>
      <c r="E300" s="286"/>
      <c r="F300" s="42"/>
      <c r="G300" s="191">
        <v>2</v>
      </c>
      <c r="H300" s="42"/>
      <c r="I300" s="27" t="s">
        <v>389</v>
      </c>
      <c r="J300" s="184"/>
      <c r="K300" s="223"/>
      <c r="L300" s="184" t="s">
        <v>68</v>
      </c>
    </row>
    <row r="301" spans="1:12" ht="15.75" hidden="1">
      <c r="A301" s="47"/>
      <c r="B301" s="88"/>
      <c r="C301" s="336"/>
      <c r="D301" s="89"/>
      <c r="E301" s="89"/>
      <c r="F301" s="43"/>
      <c r="G301" s="43"/>
      <c r="H301" s="43"/>
      <c r="I301" s="27"/>
      <c r="J301" s="14"/>
      <c r="K301" s="62"/>
      <c r="L301" s="14" t="s">
        <v>68</v>
      </c>
    </row>
    <row r="302" spans="1:12" ht="15.75" hidden="1">
      <c r="A302" s="47"/>
      <c r="B302" s="15"/>
      <c r="C302" s="336"/>
      <c r="D302" s="89"/>
      <c r="E302" s="46"/>
      <c r="F302" s="43"/>
      <c r="G302" s="46"/>
      <c r="H302" s="46"/>
      <c r="I302" s="27"/>
      <c r="J302" s="14"/>
      <c r="K302" s="62"/>
      <c r="L302" s="46"/>
    </row>
    <row r="303" spans="1:12" ht="15.75" hidden="1">
      <c r="A303" s="37"/>
      <c r="B303" s="15"/>
      <c r="C303" s="326"/>
      <c r="D303" s="46"/>
      <c r="E303" s="42"/>
      <c r="F303" s="43"/>
      <c r="G303" s="43"/>
      <c r="H303" s="43"/>
      <c r="I303" s="27"/>
      <c r="J303" s="14"/>
      <c r="K303" s="62"/>
      <c r="L303" s="46"/>
    </row>
    <row r="304" spans="1:12" ht="15.75" hidden="1">
      <c r="A304" s="48"/>
      <c r="B304" s="90"/>
      <c r="C304" s="337"/>
      <c r="D304" s="130"/>
      <c r="E304" s="79"/>
      <c r="F304" s="42"/>
      <c r="G304" s="43"/>
      <c r="H304" s="43"/>
      <c r="I304" s="27"/>
      <c r="J304" s="14"/>
      <c r="K304" s="62"/>
      <c r="L304" s="14" t="s">
        <v>68</v>
      </c>
    </row>
    <row r="305" spans="1:12" ht="15.75" hidden="1">
      <c r="A305" s="91"/>
      <c r="B305" s="92"/>
      <c r="C305" s="326"/>
      <c r="D305" s="43"/>
      <c r="E305" s="42"/>
      <c r="F305" s="42"/>
      <c r="G305" s="43"/>
      <c r="H305" s="43"/>
      <c r="I305" s="27"/>
      <c r="J305" s="14"/>
      <c r="K305" s="62"/>
      <c r="L305" s="14" t="s">
        <v>68</v>
      </c>
    </row>
    <row r="306" spans="1:12" s="185" customFormat="1">
      <c r="A306" s="1">
        <v>924</v>
      </c>
      <c r="B306" s="2" t="s">
        <v>43</v>
      </c>
      <c r="C306" s="206">
        <f t="shared" ref="C306:E306" si="21">SUM(C307:C398)</f>
        <v>1771686</v>
      </c>
      <c r="D306" s="13">
        <f t="shared" si="21"/>
        <v>2167</v>
      </c>
      <c r="E306" s="13">
        <f t="shared" si="21"/>
        <v>1</v>
      </c>
      <c r="F306" s="13">
        <f>SUM(F307:F398)</f>
        <v>8185</v>
      </c>
      <c r="G306" s="13">
        <f t="shared" ref="G306:H306" si="22">SUM(G307:G398)</f>
        <v>203</v>
      </c>
      <c r="H306" s="13">
        <f t="shared" si="22"/>
        <v>203</v>
      </c>
      <c r="I306" s="186"/>
      <c r="J306" s="13">
        <f>SUM(J307:J397)</f>
        <v>0</v>
      </c>
      <c r="K306" s="41">
        <f>SUM(K307:K397)</f>
        <v>0</v>
      </c>
      <c r="L306" s="184"/>
    </row>
    <row r="307" spans="1:12" ht="63.75">
      <c r="A307" s="176"/>
      <c r="B307" s="31" t="s">
        <v>116</v>
      </c>
      <c r="C307" s="322"/>
      <c r="D307" s="184"/>
      <c r="E307" s="184"/>
      <c r="F307" s="191">
        <v>3864</v>
      </c>
      <c r="G307" s="14"/>
      <c r="H307" s="14"/>
      <c r="I307" s="31" t="s">
        <v>117</v>
      </c>
      <c r="J307" s="14"/>
      <c r="K307" s="62"/>
      <c r="L307" s="14" t="s">
        <v>68</v>
      </c>
    </row>
    <row r="308" spans="1:12" ht="38.25">
      <c r="A308" s="1"/>
      <c r="B308" s="31" t="s">
        <v>118</v>
      </c>
      <c r="C308" s="322"/>
      <c r="D308" s="184"/>
      <c r="E308" s="184"/>
      <c r="F308" s="191">
        <v>1000</v>
      </c>
      <c r="G308" s="14"/>
      <c r="H308" s="14"/>
      <c r="I308" s="31" t="s">
        <v>119</v>
      </c>
      <c r="J308" s="14"/>
      <c r="K308" s="62"/>
      <c r="L308" s="14" t="s">
        <v>68</v>
      </c>
    </row>
    <row r="309" spans="1:12" ht="38.25">
      <c r="A309" s="176"/>
      <c r="B309" s="122"/>
      <c r="C309" s="192"/>
      <c r="D309" s="46"/>
      <c r="E309" s="46"/>
      <c r="F309" s="14">
        <v>900</v>
      </c>
      <c r="G309" s="43"/>
      <c r="H309" s="46"/>
      <c r="I309" s="31" t="s">
        <v>177</v>
      </c>
      <c r="J309" s="14"/>
      <c r="K309" s="62"/>
      <c r="L309" s="14" t="s">
        <v>68</v>
      </c>
    </row>
    <row r="310" spans="1:12" s="185" customFormat="1" ht="25.5">
      <c r="A310" s="1"/>
      <c r="B310" s="122" t="s">
        <v>248</v>
      </c>
      <c r="C310" s="338"/>
      <c r="D310" s="218"/>
      <c r="E310" s="218"/>
      <c r="F310" s="218"/>
      <c r="G310" s="225">
        <v>203</v>
      </c>
      <c r="H310" s="76">
        <v>203</v>
      </c>
      <c r="I310" s="226" t="s">
        <v>249</v>
      </c>
      <c r="J310" s="13"/>
      <c r="K310" s="41"/>
      <c r="L310" s="184"/>
    </row>
    <row r="311" spans="1:12" s="185" customFormat="1" ht="54" customHeight="1">
      <c r="A311" s="1"/>
      <c r="B311" s="122" t="s">
        <v>248</v>
      </c>
      <c r="C311" s="338"/>
      <c r="D311" s="218"/>
      <c r="E311" s="76">
        <v>1</v>
      </c>
      <c r="F311" s="218"/>
      <c r="G311" s="225"/>
      <c r="H311" s="76"/>
      <c r="I311" s="226" t="s">
        <v>250</v>
      </c>
      <c r="J311" s="13"/>
      <c r="K311" s="41"/>
      <c r="L311" s="184"/>
    </row>
    <row r="312" spans="1:12" ht="63.75">
      <c r="A312" s="176"/>
      <c r="B312" s="122" t="s">
        <v>251</v>
      </c>
      <c r="C312" s="339"/>
      <c r="D312" s="171"/>
      <c r="E312" s="171"/>
      <c r="F312" s="76">
        <v>2421</v>
      </c>
      <c r="G312" s="227"/>
      <c r="H312" s="171"/>
      <c r="I312" s="122" t="s">
        <v>252</v>
      </c>
      <c r="J312" s="14"/>
      <c r="K312" s="62"/>
      <c r="L312" s="14" t="s">
        <v>68</v>
      </c>
    </row>
    <row r="313" spans="1:12" ht="165" customHeight="1">
      <c r="A313" s="1"/>
      <c r="B313" s="122" t="s">
        <v>253</v>
      </c>
      <c r="C313" s="238">
        <v>1771686</v>
      </c>
      <c r="D313" s="171"/>
      <c r="E313" s="229"/>
      <c r="F313" s="230"/>
      <c r="G313" s="231"/>
      <c r="H313" s="231"/>
      <c r="I313" s="15" t="s">
        <v>254</v>
      </c>
      <c r="J313" s="14"/>
      <c r="K313" s="62"/>
      <c r="L313" s="14" t="s">
        <v>68</v>
      </c>
    </row>
    <row r="314" spans="1:12" ht="25.5" hidden="1">
      <c r="A314" s="1">
        <v>927</v>
      </c>
      <c r="B314" s="122" t="s">
        <v>44</v>
      </c>
      <c r="C314" s="338">
        <f>SUM(C315:C326)</f>
        <v>0</v>
      </c>
      <c r="D314" s="218">
        <f t="shared" ref="D314:H314" si="23">SUM(D315:D326)</f>
        <v>0</v>
      </c>
      <c r="E314" s="218">
        <f t="shared" si="23"/>
        <v>0</v>
      </c>
      <c r="F314" s="218">
        <f t="shared" si="23"/>
        <v>0</v>
      </c>
      <c r="G314" s="218">
        <f t="shared" si="23"/>
        <v>0</v>
      </c>
      <c r="H314" s="218">
        <f t="shared" si="23"/>
        <v>0</v>
      </c>
      <c r="I314" s="31"/>
      <c r="J314" s="13">
        <f>J315+J326</f>
        <v>0</v>
      </c>
      <c r="K314" s="41">
        <f>K315+K326</f>
        <v>0</v>
      </c>
      <c r="L314" s="14"/>
    </row>
    <row r="315" spans="1:12" hidden="1">
      <c r="A315" s="1"/>
      <c r="B315" s="122"/>
      <c r="C315" s="237"/>
      <c r="D315" s="134"/>
      <c r="E315" s="76"/>
      <c r="F315" s="218"/>
      <c r="G315" s="76"/>
      <c r="H315" s="76"/>
      <c r="I315" s="31"/>
      <c r="J315" s="14"/>
      <c r="K315" s="41"/>
      <c r="L315" s="57" t="s">
        <v>69</v>
      </c>
    </row>
    <row r="316" spans="1:12" hidden="1">
      <c r="A316" s="1"/>
      <c r="B316" s="122"/>
      <c r="C316" s="237"/>
      <c r="D316" s="134"/>
      <c r="E316" s="171"/>
      <c r="F316" s="218"/>
      <c r="G316" s="76"/>
      <c r="H316" s="76"/>
      <c r="I316" s="39"/>
      <c r="J316" s="14"/>
      <c r="K316" s="41"/>
      <c r="L316" s="14" t="s">
        <v>68</v>
      </c>
    </row>
    <row r="317" spans="1:12" ht="12.75" hidden="1" customHeight="1">
      <c r="A317" s="1"/>
      <c r="B317" s="122"/>
      <c r="C317" s="340"/>
      <c r="D317" s="134"/>
      <c r="E317" s="171"/>
      <c r="F317" s="218"/>
      <c r="G317" s="76"/>
      <c r="H317" s="76"/>
      <c r="I317" s="156"/>
      <c r="J317" s="14"/>
      <c r="K317" s="41"/>
      <c r="L317" s="123" t="s">
        <v>81</v>
      </c>
    </row>
    <row r="318" spans="1:12" ht="12.75" hidden="1" customHeight="1">
      <c r="A318" s="1"/>
      <c r="B318" s="122"/>
      <c r="C318" s="340"/>
      <c r="D318" s="134"/>
      <c r="E318" s="171"/>
      <c r="F318" s="218"/>
      <c r="G318" s="76"/>
      <c r="H318" s="76"/>
      <c r="I318" s="39"/>
      <c r="J318" s="14"/>
      <c r="K318" s="41"/>
      <c r="L318" s="83" t="s">
        <v>74</v>
      </c>
    </row>
    <row r="319" spans="1:12" hidden="1">
      <c r="A319" s="1"/>
      <c r="B319" s="122"/>
      <c r="C319" s="340"/>
      <c r="D319" s="134"/>
      <c r="E319" s="171"/>
      <c r="F319" s="76"/>
      <c r="G319" s="76"/>
      <c r="H319" s="76"/>
      <c r="I319" s="39"/>
      <c r="J319" s="14"/>
      <c r="K319" s="41"/>
      <c r="L319" s="83"/>
    </row>
    <row r="320" spans="1:12" hidden="1">
      <c r="A320" s="1"/>
      <c r="B320" s="122"/>
      <c r="C320" s="237"/>
      <c r="D320" s="134"/>
      <c r="E320" s="76"/>
      <c r="F320" s="218"/>
      <c r="G320" s="171"/>
      <c r="H320" s="171"/>
      <c r="I320" s="39"/>
      <c r="J320" s="14"/>
      <c r="K320" s="41"/>
      <c r="L320" s="14" t="s">
        <v>68</v>
      </c>
    </row>
    <row r="321" spans="1:12" hidden="1">
      <c r="A321" s="1"/>
      <c r="B321" s="122"/>
      <c r="C321" s="237"/>
      <c r="D321" s="134"/>
      <c r="E321" s="232"/>
      <c r="F321" s="232"/>
      <c r="G321" s="232"/>
      <c r="H321" s="171"/>
      <c r="I321" s="160"/>
      <c r="J321" s="13"/>
      <c r="K321" s="41"/>
      <c r="L321" s="14" t="s">
        <v>79</v>
      </c>
    </row>
    <row r="322" spans="1:12" hidden="1">
      <c r="A322" s="1"/>
      <c r="B322" s="122"/>
      <c r="C322" s="237"/>
      <c r="D322" s="134"/>
      <c r="E322" s="232"/>
      <c r="F322" s="232"/>
      <c r="G322" s="171"/>
      <c r="H322" s="171"/>
      <c r="I322" s="160"/>
      <c r="J322" s="13"/>
      <c r="K322" s="41"/>
      <c r="L322" s="14" t="s">
        <v>79</v>
      </c>
    </row>
    <row r="323" spans="1:12" hidden="1">
      <c r="A323" s="1"/>
      <c r="B323" s="122"/>
      <c r="C323" s="339"/>
      <c r="D323" s="134"/>
      <c r="E323" s="232"/>
      <c r="F323" s="232"/>
      <c r="G323" s="171"/>
      <c r="H323" s="233"/>
      <c r="I323" s="31"/>
      <c r="J323" s="13"/>
      <c r="K323" s="41"/>
      <c r="L323" s="14"/>
    </row>
    <row r="324" spans="1:12" ht="12.75" hidden="1" customHeight="1">
      <c r="A324" s="1"/>
      <c r="B324" s="122"/>
      <c r="C324" s="237"/>
      <c r="D324" s="134"/>
      <c r="E324" s="232"/>
      <c r="F324" s="232"/>
      <c r="G324" s="171"/>
      <c r="H324" s="76"/>
      <c r="I324" s="157"/>
      <c r="J324" s="13"/>
      <c r="K324" s="41"/>
      <c r="L324" s="73" t="s">
        <v>82</v>
      </c>
    </row>
    <row r="325" spans="1:12" hidden="1">
      <c r="A325" s="1"/>
      <c r="B325" s="122"/>
      <c r="C325" s="339"/>
      <c r="D325" s="134"/>
      <c r="E325" s="232"/>
      <c r="F325" s="232"/>
      <c r="G325" s="171"/>
      <c r="H325" s="233"/>
      <c r="I325" s="31"/>
      <c r="J325" s="13"/>
      <c r="K325" s="41"/>
      <c r="L325" s="14" t="s">
        <v>79</v>
      </c>
    </row>
    <row r="326" spans="1:12" hidden="1">
      <c r="A326" s="1"/>
      <c r="B326" s="122"/>
      <c r="C326" s="237"/>
      <c r="D326" s="134"/>
      <c r="E326" s="218"/>
      <c r="F326" s="218"/>
      <c r="G326" s="234"/>
      <c r="H326" s="234"/>
      <c r="I326" s="31"/>
      <c r="J326" s="13"/>
      <c r="K326" s="41"/>
      <c r="L326" s="14"/>
    </row>
    <row r="327" spans="1:12" ht="38.25" hidden="1">
      <c r="A327" s="1">
        <v>930</v>
      </c>
      <c r="B327" s="122" t="s">
        <v>13</v>
      </c>
      <c r="C327" s="338">
        <f>SUM(C328)</f>
        <v>0</v>
      </c>
      <c r="D327" s="218">
        <f t="shared" ref="D327:H327" si="24">SUM(D328)</f>
        <v>0</v>
      </c>
      <c r="E327" s="218">
        <f t="shared" si="24"/>
        <v>0</v>
      </c>
      <c r="F327" s="218">
        <f t="shared" si="24"/>
        <v>0</v>
      </c>
      <c r="G327" s="218">
        <f t="shared" si="24"/>
        <v>0</v>
      </c>
      <c r="H327" s="218">
        <f t="shared" si="24"/>
        <v>0</v>
      </c>
      <c r="I327" s="58"/>
      <c r="J327" s="13">
        <f>SUM(J328)</f>
        <v>0</v>
      </c>
      <c r="K327" s="41">
        <f>SUM(K328)</f>
        <v>0</v>
      </c>
      <c r="L327" s="14"/>
    </row>
    <row r="328" spans="1:12" ht="12.75" hidden="1" customHeight="1">
      <c r="A328" s="34"/>
      <c r="B328" s="122"/>
      <c r="C328" s="339"/>
      <c r="D328" s="171"/>
      <c r="E328" s="76"/>
      <c r="F328" s="76"/>
      <c r="G328" s="171"/>
      <c r="H328" s="171"/>
      <c r="I328" s="31"/>
      <c r="J328" s="13"/>
      <c r="K328" s="62"/>
      <c r="L328" s="122" t="s">
        <v>73</v>
      </c>
    </row>
    <row r="329" spans="1:12" ht="25.5" hidden="1">
      <c r="A329" s="1">
        <v>931</v>
      </c>
      <c r="B329" s="122" t="s">
        <v>45</v>
      </c>
      <c r="C329" s="338">
        <f t="shared" ref="C329:H329" si="25">SUM(C330:C330)</f>
        <v>0</v>
      </c>
      <c r="D329" s="218">
        <f t="shared" si="25"/>
        <v>0</v>
      </c>
      <c r="E329" s="218">
        <f t="shared" si="25"/>
        <v>0</v>
      </c>
      <c r="F329" s="218">
        <f t="shared" si="25"/>
        <v>0</v>
      </c>
      <c r="G329" s="218">
        <f t="shared" si="25"/>
        <v>0</v>
      </c>
      <c r="H329" s="218">
        <f t="shared" si="25"/>
        <v>0</v>
      </c>
      <c r="I329" s="31"/>
      <c r="J329" s="13"/>
      <c r="K329" s="41"/>
      <c r="L329" s="14"/>
    </row>
    <row r="330" spans="1:12" ht="43.5" hidden="1" customHeight="1">
      <c r="A330" s="1"/>
      <c r="B330" s="122"/>
      <c r="C330" s="341"/>
      <c r="D330" s="227"/>
      <c r="E330" s="235"/>
      <c r="F330" s="235"/>
      <c r="G330" s="235"/>
      <c r="H330" s="227"/>
      <c r="I330" s="141"/>
      <c r="J330" s="13"/>
      <c r="K330" s="41"/>
      <c r="L330" s="14" t="s">
        <v>68</v>
      </c>
    </row>
    <row r="331" spans="1:12" hidden="1">
      <c r="A331" s="1">
        <v>932</v>
      </c>
      <c r="B331" s="122" t="s">
        <v>14</v>
      </c>
      <c r="C331" s="237"/>
      <c r="D331" s="134"/>
      <c r="E331" s="218"/>
      <c r="F331" s="218"/>
      <c r="G331" s="218"/>
      <c r="H331" s="218"/>
      <c r="I331" s="31"/>
      <c r="J331" s="13"/>
      <c r="K331" s="41"/>
      <c r="L331" s="14"/>
    </row>
    <row r="332" spans="1:12" hidden="1">
      <c r="A332" s="1"/>
      <c r="B332" s="122"/>
      <c r="C332" s="237"/>
      <c r="D332" s="134"/>
      <c r="E332" s="218"/>
      <c r="F332" s="218"/>
      <c r="G332" s="218"/>
      <c r="H332" s="218"/>
      <c r="I332" s="31"/>
      <c r="J332" s="13"/>
      <c r="K332" s="41"/>
      <c r="L332" s="14"/>
    </row>
    <row r="333" spans="1:12" ht="25.5" hidden="1">
      <c r="A333" s="1">
        <v>933</v>
      </c>
      <c r="B333" s="122" t="s">
        <v>46</v>
      </c>
      <c r="C333" s="237"/>
      <c r="D333" s="134"/>
      <c r="E333" s="218"/>
      <c r="F333" s="218"/>
      <c r="G333" s="218"/>
      <c r="H333" s="218"/>
      <c r="I333" s="31"/>
      <c r="J333" s="13"/>
      <c r="K333" s="41"/>
      <c r="L333" s="14"/>
    </row>
    <row r="334" spans="1:12" hidden="1">
      <c r="A334" s="1"/>
      <c r="B334" s="122"/>
      <c r="C334" s="237"/>
      <c r="D334" s="134"/>
      <c r="E334" s="171"/>
      <c r="F334" s="218"/>
      <c r="G334" s="76"/>
      <c r="H334" s="218"/>
      <c r="I334" s="29"/>
      <c r="J334" s="13"/>
      <c r="K334" s="41"/>
      <c r="L334" s="14" t="s">
        <v>68</v>
      </c>
    </row>
    <row r="335" spans="1:12" ht="15.75" hidden="1">
      <c r="A335" s="1"/>
      <c r="B335" s="122"/>
      <c r="C335" s="341"/>
      <c r="D335" s="227"/>
      <c r="E335" s="235"/>
      <c r="F335" s="235"/>
      <c r="G335" s="227"/>
      <c r="H335" s="227"/>
      <c r="I335" s="15"/>
      <c r="J335" s="13"/>
      <c r="K335" s="41"/>
      <c r="L335" s="14" t="s">
        <v>68</v>
      </c>
    </row>
    <row r="336" spans="1:12" hidden="1">
      <c r="A336" s="1"/>
      <c r="B336" s="122"/>
      <c r="C336" s="237"/>
      <c r="D336" s="134"/>
      <c r="E336" s="218"/>
      <c r="F336" s="218"/>
      <c r="G336" s="171"/>
      <c r="H336" s="134"/>
      <c r="I336" s="29"/>
      <c r="J336" s="13"/>
      <c r="K336" s="41"/>
      <c r="L336" s="14" t="s">
        <v>68</v>
      </c>
    </row>
    <row r="337" spans="1:12" ht="38.25" hidden="1">
      <c r="A337" s="1">
        <v>934</v>
      </c>
      <c r="B337" s="122" t="s">
        <v>15</v>
      </c>
      <c r="C337" s="338">
        <f t="shared" ref="C337:H337" si="26">SUM(C338:C340)</f>
        <v>0</v>
      </c>
      <c r="D337" s="218">
        <f t="shared" si="26"/>
        <v>0</v>
      </c>
      <c r="E337" s="218">
        <f t="shared" si="26"/>
        <v>0</v>
      </c>
      <c r="F337" s="218">
        <f t="shared" si="26"/>
        <v>0</v>
      </c>
      <c r="G337" s="218">
        <f t="shared" si="26"/>
        <v>0</v>
      </c>
      <c r="H337" s="218">
        <f t="shared" si="26"/>
        <v>0</v>
      </c>
      <c r="I337" s="68"/>
      <c r="J337" s="13"/>
      <c r="K337" s="41"/>
      <c r="L337" s="14"/>
    </row>
    <row r="338" spans="1:12" ht="27.75" hidden="1" customHeight="1">
      <c r="A338" s="1"/>
      <c r="B338" s="122"/>
      <c r="C338" s="225"/>
      <c r="D338" s="171"/>
      <c r="E338" s="171"/>
      <c r="F338" s="76"/>
      <c r="G338" s="218"/>
      <c r="H338" s="218"/>
      <c r="I338" s="121"/>
      <c r="J338" s="13"/>
      <c r="K338" s="41"/>
      <c r="L338" s="14" t="s">
        <v>68</v>
      </c>
    </row>
    <row r="339" spans="1:12" hidden="1">
      <c r="A339" s="34"/>
      <c r="B339" s="122"/>
      <c r="C339" s="339"/>
      <c r="D339" s="171"/>
      <c r="E339" s="76"/>
      <c r="F339" s="76"/>
      <c r="G339" s="76"/>
      <c r="H339" s="76"/>
      <c r="I339" s="121"/>
      <c r="J339" s="13"/>
      <c r="K339" s="41"/>
      <c r="L339" s="14" t="s">
        <v>68</v>
      </c>
    </row>
    <row r="340" spans="1:12" hidden="1">
      <c r="A340" s="34"/>
      <c r="B340" s="122"/>
      <c r="C340" s="339"/>
      <c r="D340" s="76"/>
      <c r="E340" s="76"/>
      <c r="F340" s="76"/>
      <c r="G340" s="76"/>
      <c r="H340" s="76"/>
      <c r="I340" s="121"/>
      <c r="J340" s="13"/>
      <c r="K340" s="41"/>
      <c r="L340" s="14"/>
    </row>
    <row r="341" spans="1:12" ht="25.5" hidden="1">
      <c r="A341" s="1">
        <v>936</v>
      </c>
      <c r="B341" s="122" t="s">
        <v>16</v>
      </c>
      <c r="C341" s="338">
        <f t="shared" ref="C341:F341" si="27">SUM(C342:C344)</f>
        <v>0</v>
      </c>
      <c r="D341" s="218">
        <f t="shared" si="27"/>
        <v>0</v>
      </c>
      <c r="E341" s="218">
        <f t="shared" si="27"/>
        <v>0</v>
      </c>
      <c r="F341" s="218">
        <f t="shared" si="27"/>
        <v>0</v>
      </c>
      <c r="G341" s="218">
        <f>SUM(G342:G344)</f>
        <v>0</v>
      </c>
      <c r="H341" s="218">
        <f>SUM(H342:H344)</f>
        <v>0</v>
      </c>
      <c r="I341" s="31"/>
      <c r="J341" s="13"/>
      <c r="K341" s="41"/>
      <c r="L341" s="14"/>
    </row>
    <row r="342" spans="1:12" hidden="1">
      <c r="A342" s="34"/>
      <c r="B342" s="122"/>
      <c r="C342" s="339"/>
      <c r="D342" s="171"/>
      <c r="E342" s="76"/>
      <c r="F342" s="76"/>
      <c r="G342" s="76"/>
      <c r="H342" s="76"/>
      <c r="I342" s="31"/>
      <c r="J342" s="13"/>
      <c r="K342" s="41"/>
      <c r="L342" s="14" t="s">
        <v>68</v>
      </c>
    </row>
    <row r="343" spans="1:12" hidden="1">
      <c r="A343" s="34"/>
      <c r="B343" s="122"/>
      <c r="C343" s="339"/>
      <c r="D343" s="171"/>
      <c r="E343" s="76"/>
      <c r="F343" s="76"/>
      <c r="G343" s="171"/>
      <c r="H343" s="171"/>
      <c r="I343" s="31"/>
      <c r="J343" s="13"/>
      <c r="K343" s="41"/>
      <c r="L343" s="14" t="s">
        <v>68</v>
      </c>
    </row>
    <row r="344" spans="1:12" hidden="1">
      <c r="A344" s="34"/>
      <c r="B344" s="122"/>
      <c r="C344" s="339"/>
      <c r="D344" s="171"/>
      <c r="E344" s="171"/>
      <c r="F344" s="76"/>
      <c r="G344" s="171"/>
      <c r="H344" s="171"/>
      <c r="I344" s="31"/>
      <c r="J344" s="13"/>
      <c r="K344" s="41"/>
      <c r="L344" s="14" t="s">
        <v>68</v>
      </c>
    </row>
    <row r="345" spans="1:12" hidden="1">
      <c r="A345" s="34"/>
      <c r="B345" s="122"/>
      <c r="C345" s="339"/>
      <c r="D345" s="171"/>
      <c r="E345" s="171"/>
      <c r="F345" s="76"/>
      <c r="G345" s="171"/>
      <c r="H345" s="171"/>
      <c r="I345" s="31"/>
      <c r="J345" s="13"/>
      <c r="K345" s="41"/>
      <c r="L345" s="14" t="s">
        <v>68</v>
      </c>
    </row>
    <row r="346" spans="1:12" hidden="1" outlineLevel="3" collapsed="1">
      <c r="A346" s="34"/>
      <c r="B346" s="122"/>
      <c r="C346" s="339"/>
      <c r="D346" s="171"/>
      <c r="E346" s="171"/>
      <c r="F346" s="76"/>
      <c r="G346" s="171"/>
      <c r="H346" s="171"/>
      <c r="I346" s="31"/>
      <c r="J346" s="14"/>
      <c r="K346" s="62"/>
      <c r="L346" s="14" t="s">
        <v>68</v>
      </c>
    </row>
    <row r="347" spans="1:12" hidden="1" outlineLevel="3">
      <c r="A347" s="34"/>
      <c r="B347" s="122"/>
      <c r="C347" s="339"/>
      <c r="D347" s="171"/>
      <c r="E347" s="76"/>
      <c r="F347" s="76"/>
      <c r="G347" s="171"/>
      <c r="H347" s="171"/>
      <c r="I347" s="31"/>
      <c r="J347" s="14"/>
      <c r="K347" s="62"/>
      <c r="L347" s="14" t="s">
        <v>68</v>
      </c>
    </row>
    <row r="348" spans="1:12" hidden="1" outlineLevel="3">
      <c r="A348" s="34"/>
      <c r="B348" s="122"/>
      <c r="C348" s="339"/>
      <c r="D348" s="171"/>
      <c r="E348" s="76"/>
      <c r="F348" s="76"/>
      <c r="G348" s="171"/>
      <c r="H348" s="171"/>
      <c r="I348" s="31"/>
      <c r="J348" s="14"/>
      <c r="K348" s="62"/>
      <c r="L348" s="14" t="s">
        <v>68</v>
      </c>
    </row>
    <row r="349" spans="1:12" hidden="1" outlineLevel="3">
      <c r="A349" s="34"/>
      <c r="B349" s="122"/>
      <c r="C349" s="339"/>
      <c r="D349" s="171"/>
      <c r="E349" s="76"/>
      <c r="F349" s="76"/>
      <c r="G349" s="171"/>
      <c r="H349" s="171"/>
      <c r="I349" s="31"/>
      <c r="J349" s="14"/>
      <c r="K349" s="62"/>
      <c r="L349" s="14" t="s">
        <v>68</v>
      </c>
    </row>
    <row r="350" spans="1:12" ht="25.5" hidden="1">
      <c r="A350" s="1">
        <v>937</v>
      </c>
      <c r="B350" s="122" t="s">
        <v>17</v>
      </c>
      <c r="C350" s="237"/>
      <c r="D350" s="134"/>
      <c r="E350" s="218"/>
      <c r="F350" s="218"/>
      <c r="G350" s="218"/>
      <c r="H350" s="218"/>
      <c r="I350" s="31"/>
      <c r="J350" s="13"/>
      <c r="K350" s="41"/>
      <c r="L350" s="14"/>
    </row>
    <row r="351" spans="1:12" ht="15.75" hidden="1">
      <c r="A351" s="1"/>
      <c r="B351" s="122"/>
      <c r="C351" s="341"/>
      <c r="D351" s="227"/>
      <c r="E351" s="235"/>
      <c r="F351" s="235"/>
      <c r="G351" s="227"/>
      <c r="H351" s="227"/>
      <c r="I351" s="15"/>
      <c r="J351" s="13"/>
      <c r="K351" s="41"/>
      <c r="L351" s="14" t="s">
        <v>68</v>
      </c>
    </row>
    <row r="352" spans="1:12" hidden="1">
      <c r="A352" s="1"/>
      <c r="B352" s="122"/>
      <c r="C352" s="237"/>
      <c r="D352" s="134"/>
      <c r="E352" s="218"/>
      <c r="F352" s="218"/>
      <c r="G352" s="171"/>
      <c r="H352" s="134"/>
      <c r="I352" s="31"/>
      <c r="J352" s="13"/>
      <c r="K352" s="41"/>
      <c r="L352" s="14" t="s">
        <v>68</v>
      </c>
    </row>
    <row r="353" spans="1:12" ht="38.25" hidden="1">
      <c r="A353" s="1">
        <v>938</v>
      </c>
      <c r="B353" s="122" t="s">
        <v>18</v>
      </c>
      <c r="C353" s="237"/>
      <c r="D353" s="134"/>
      <c r="E353" s="218"/>
      <c r="F353" s="218"/>
      <c r="G353" s="218"/>
      <c r="H353" s="218"/>
      <c r="I353" s="31"/>
      <c r="J353" s="13"/>
      <c r="K353" s="41"/>
      <c r="L353" s="14"/>
    </row>
    <row r="354" spans="1:12" hidden="1">
      <c r="A354" s="1"/>
      <c r="B354" s="122"/>
      <c r="C354" s="237"/>
      <c r="D354" s="134"/>
      <c r="E354" s="218"/>
      <c r="F354" s="171"/>
      <c r="G354" s="134"/>
      <c r="H354" s="134"/>
      <c r="I354" s="31"/>
      <c r="J354" s="13"/>
      <c r="K354" s="41"/>
      <c r="L354" s="14" t="s">
        <v>68</v>
      </c>
    </row>
    <row r="355" spans="1:12" hidden="1">
      <c r="A355" s="1"/>
      <c r="B355" s="122"/>
      <c r="C355" s="237"/>
      <c r="D355" s="134"/>
      <c r="E355" s="218"/>
      <c r="F355" s="171"/>
      <c r="G355" s="171"/>
      <c r="H355" s="171"/>
      <c r="I355" s="31"/>
      <c r="J355" s="13"/>
      <c r="K355" s="41"/>
      <c r="L355" s="14" t="s">
        <v>68</v>
      </c>
    </row>
    <row r="356" spans="1:12" hidden="1">
      <c r="A356" s="1"/>
      <c r="B356" s="122"/>
      <c r="C356" s="237"/>
      <c r="D356" s="134"/>
      <c r="E356" s="218"/>
      <c r="F356" s="171"/>
      <c r="G356" s="171"/>
      <c r="H356" s="171"/>
      <c r="I356" s="31"/>
      <c r="J356" s="13"/>
      <c r="K356" s="41"/>
      <c r="L356" s="14" t="s">
        <v>68</v>
      </c>
    </row>
    <row r="357" spans="1:12" hidden="1">
      <c r="A357" s="1"/>
      <c r="B357" s="122"/>
      <c r="C357" s="237"/>
      <c r="D357" s="171"/>
      <c r="E357" s="218"/>
      <c r="F357" s="76"/>
      <c r="G357" s="76"/>
      <c r="H357" s="76"/>
      <c r="I357" s="31"/>
      <c r="J357" s="13"/>
      <c r="K357" s="41"/>
      <c r="L357" s="14" t="s">
        <v>68</v>
      </c>
    </row>
    <row r="358" spans="1:12" ht="38.25" hidden="1">
      <c r="A358" s="1">
        <v>940</v>
      </c>
      <c r="B358" s="122" t="s">
        <v>19</v>
      </c>
      <c r="C358" s="338">
        <f t="shared" ref="C358:F358" si="28">SUM(C359:C361)</f>
        <v>0</v>
      </c>
      <c r="D358" s="218">
        <f t="shared" si="28"/>
        <v>0</v>
      </c>
      <c r="E358" s="218">
        <f t="shared" si="28"/>
        <v>0</v>
      </c>
      <c r="F358" s="218">
        <f t="shared" si="28"/>
        <v>0</v>
      </c>
      <c r="G358" s="218">
        <f>SUM(G359:G361)</f>
        <v>0</v>
      </c>
      <c r="H358" s="218">
        <f>SUM(H359:H361)</f>
        <v>0</v>
      </c>
      <c r="I358" s="31"/>
      <c r="J358" s="13">
        <f>SUM(J359)</f>
        <v>0</v>
      </c>
      <c r="K358" s="41">
        <f>SUM(K359)</f>
        <v>0</v>
      </c>
      <c r="L358" s="14"/>
    </row>
    <row r="359" spans="1:12" hidden="1">
      <c r="A359" s="1"/>
      <c r="B359" s="122"/>
      <c r="C359" s="237"/>
      <c r="D359" s="134"/>
      <c r="E359" s="218"/>
      <c r="F359" s="218"/>
      <c r="G359" s="76"/>
      <c r="H359" s="171"/>
      <c r="I359" s="122"/>
      <c r="J359" s="14"/>
      <c r="K359" s="41"/>
      <c r="L359" s="14" t="s">
        <v>68</v>
      </c>
    </row>
    <row r="360" spans="1:12" hidden="1">
      <c r="A360" s="1"/>
      <c r="B360" s="122"/>
      <c r="C360" s="237"/>
      <c r="D360" s="134"/>
      <c r="E360" s="218"/>
      <c r="F360" s="218"/>
      <c r="G360" s="171"/>
      <c r="H360" s="171"/>
      <c r="I360" s="73"/>
      <c r="J360" s="14"/>
      <c r="K360" s="41"/>
      <c r="L360" s="14" t="s">
        <v>68</v>
      </c>
    </row>
    <row r="361" spans="1:12" ht="15.75" hidden="1">
      <c r="A361" s="1"/>
      <c r="B361" s="122"/>
      <c r="C361" s="341"/>
      <c r="D361" s="227"/>
      <c r="E361" s="235"/>
      <c r="F361" s="235"/>
      <c r="G361" s="227"/>
      <c r="H361" s="227"/>
      <c r="I361" s="15"/>
      <c r="J361" s="14"/>
      <c r="K361" s="41"/>
      <c r="L361" s="14" t="s">
        <v>68</v>
      </c>
    </row>
    <row r="362" spans="1:12" hidden="1">
      <c r="A362" s="1"/>
      <c r="B362" s="122"/>
      <c r="C362" s="237"/>
      <c r="D362" s="134"/>
      <c r="E362" s="218"/>
      <c r="F362" s="218"/>
      <c r="G362" s="171"/>
      <c r="H362" s="171"/>
      <c r="I362" s="122"/>
      <c r="J362" s="14"/>
      <c r="K362" s="41"/>
      <c r="L362" s="14" t="s">
        <v>68</v>
      </c>
    </row>
    <row r="363" spans="1:12" ht="38.25" hidden="1">
      <c r="A363" s="1">
        <v>941</v>
      </c>
      <c r="B363" s="122" t="s">
        <v>51</v>
      </c>
      <c r="C363" s="338">
        <f>SUM(C364:C367)</f>
        <v>0</v>
      </c>
      <c r="D363" s="218">
        <f t="shared" ref="D363:H363" si="29">SUM(D364:D367)</f>
        <v>0</v>
      </c>
      <c r="E363" s="218">
        <f t="shared" si="29"/>
        <v>0</v>
      </c>
      <c r="F363" s="218">
        <f t="shared" si="29"/>
        <v>0</v>
      </c>
      <c r="G363" s="218">
        <f t="shared" si="29"/>
        <v>0</v>
      </c>
      <c r="H363" s="218">
        <f t="shared" si="29"/>
        <v>0</v>
      </c>
      <c r="I363" s="58"/>
      <c r="J363" s="13">
        <f>SUM(J369:J371)</f>
        <v>0</v>
      </c>
      <c r="K363" s="41">
        <f>SUM(K369:K371)</f>
        <v>0</v>
      </c>
      <c r="L363" s="14"/>
    </row>
    <row r="364" spans="1:12" hidden="1">
      <c r="A364" s="1"/>
      <c r="B364" s="122"/>
      <c r="C364" s="237"/>
      <c r="D364" s="171"/>
      <c r="E364" s="76"/>
      <c r="F364" s="76"/>
      <c r="G364" s="76"/>
      <c r="H364" s="76"/>
      <c r="I364" s="122"/>
      <c r="J364" s="13"/>
      <c r="K364" s="41"/>
      <c r="L364" s="14" t="s">
        <v>68</v>
      </c>
    </row>
    <row r="365" spans="1:12" hidden="1">
      <c r="A365" s="1"/>
      <c r="B365" s="122"/>
      <c r="C365" s="237"/>
      <c r="D365" s="171"/>
      <c r="E365" s="76"/>
      <c r="F365" s="76"/>
      <c r="G365" s="171"/>
      <c r="H365" s="171"/>
      <c r="I365" s="73"/>
      <c r="J365" s="13"/>
      <c r="K365" s="41"/>
      <c r="L365" s="14" t="s">
        <v>68</v>
      </c>
    </row>
    <row r="366" spans="1:12" hidden="1">
      <c r="A366" s="1"/>
      <c r="B366" s="122"/>
      <c r="C366" s="237"/>
      <c r="D366" s="134"/>
      <c r="E366" s="218"/>
      <c r="F366" s="218"/>
      <c r="G366" s="171"/>
      <c r="H366" s="171"/>
      <c r="I366" s="73"/>
      <c r="J366" s="13"/>
      <c r="K366" s="41"/>
      <c r="L366" s="14" t="s">
        <v>68</v>
      </c>
    </row>
    <row r="367" spans="1:12" hidden="1">
      <c r="A367" s="1"/>
      <c r="B367" s="122"/>
      <c r="C367" s="237"/>
      <c r="D367" s="134"/>
      <c r="E367" s="218"/>
      <c r="F367" s="218"/>
      <c r="G367" s="171"/>
      <c r="H367" s="171"/>
      <c r="I367" s="73"/>
      <c r="J367" s="13"/>
      <c r="K367" s="41"/>
      <c r="L367" s="14" t="s">
        <v>68</v>
      </c>
    </row>
    <row r="368" spans="1:12" hidden="1">
      <c r="A368" s="1"/>
      <c r="B368" s="122"/>
      <c r="C368" s="237"/>
      <c r="D368" s="134"/>
      <c r="E368" s="218"/>
      <c r="F368" s="218"/>
      <c r="G368" s="171"/>
      <c r="H368" s="171"/>
      <c r="I368" s="73"/>
      <c r="J368" s="13"/>
      <c r="K368" s="41"/>
      <c r="L368" s="14" t="s">
        <v>68</v>
      </c>
    </row>
    <row r="369" spans="1:12" hidden="1">
      <c r="A369" s="1"/>
      <c r="B369" s="122"/>
      <c r="C369" s="237"/>
      <c r="D369" s="134"/>
      <c r="E369" s="218"/>
      <c r="F369" s="218"/>
      <c r="G369" s="171"/>
      <c r="H369" s="171"/>
      <c r="I369" s="33"/>
      <c r="J369" s="13"/>
      <c r="K369" s="41"/>
      <c r="L369" s="14" t="s">
        <v>68</v>
      </c>
    </row>
    <row r="370" spans="1:12" hidden="1">
      <c r="A370" s="1"/>
      <c r="B370" s="122"/>
      <c r="C370" s="237"/>
      <c r="D370" s="134"/>
      <c r="E370" s="218"/>
      <c r="F370" s="218"/>
      <c r="G370" s="171"/>
      <c r="H370" s="171"/>
      <c r="I370" s="68"/>
      <c r="J370" s="13"/>
      <c r="K370" s="41"/>
      <c r="L370" s="14" t="s">
        <v>68</v>
      </c>
    </row>
    <row r="371" spans="1:12" hidden="1">
      <c r="A371" s="1"/>
      <c r="B371" s="122"/>
      <c r="C371" s="339"/>
      <c r="D371" s="171"/>
      <c r="E371" s="218"/>
      <c r="F371" s="218"/>
      <c r="G371" s="171"/>
      <c r="H371" s="171"/>
      <c r="I371" s="31"/>
      <c r="J371" s="13"/>
      <c r="K371" s="41"/>
      <c r="L371" s="14" t="s">
        <v>68</v>
      </c>
    </row>
    <row r="372" spans="1:12" ht="38.25" hidden="1">
      <c r="A372" s="1">
        <v>942</v>
      </c>
      <c r="B372" s="122" t="s">
        <v>20</v>
      </c>
      <c r="C372" s="237"/>
      <c r="D372" s="134"/>
      <c r="E372" s="218"/>
      <c r="F372" s="218"/>
      <c r="G372" s="218"/>
      <c r="H372" s="218"/>
      <c r="I372" s="31"/>
      <c r="J372" s="13"/>
      <c r="K372" s="41"/>
      <c r="L372" s="14"/>
    </row>
    <row r="373" spans="1:12" ht="15.75" hidden="1">
      <c r="A373" s="1"/>
      <c r="B373" s="122"/>
      <c r="C373" s="341"/>
      <c r="D373" s="227"/>
      <c r="E373" s="235"/>
      <c r="F373" s="235"/>
      <c r="G373" s="235"/>
      <c r="H373" s="227"/>
      <c r="I373" s="15"/>
      <c r="J373" s="13"/>
      <c r="K373" s="41"/>
      <c r="L373" s="14" t="s">
        <v>68</v>
      </c>
    </row>
    <row r="374" spans="1:12" ht="25.5" hidden="1">
      <c r="A374" s="1">
        <v>943</v>
      </c>
      <c r="B374" s="122" t="s">
        <v>36</v>
      </c>
      <c r="C374" s="338">
        <f t="shared" ref="C374:F374" si="30">SUM(C375:C378)</f>
        <v>0</v>
      </c>
      <c r="D374" s="218">
        <f t="shared" si="30"/>
        <v>0</v>
      </c>
      <c r="E374" s="218">
        <f t="shared" si="30"/>
        <v>0</v>
      </c>
      <c r="F374" s="218">
        <f t="shared" si="30"/>
        <v>0</v>
      </c>
      <c r="G374" s="218">
        <f>SUM(G375:G378)</f>
        <v>0</v>
      </c>
      <c r="H374" s="218">
        <f>SUM(H375:H378)</f>
        <v>0</v>
      </c>
      <c r="I374" s="31"/>
      <c r="J374" s="13">
        <f>SUM(J376)</f>
        <v>0</v>
      </c>
      <c r="K374" s="41">
        <f>SUM(K376)</f>
        <v>0</v>
      </c>
      <c r="L374" s="14"/>
    </row>
    <row r="375" spans="1:12" ht="30" hidden="1" customHeight="1">
      <c r="A375" s="34"/>
      <c r="B375" s="122"/>
      <c r="C375" s="339"/>
      <c r="D375" s="171"/>
      <c r="E375" s="76"/>
      <c r="F375" s="76"/>
      <c r="G375" s="171"/>
      <c r="H375" s="76"/>
      <c r="I375" s="31"/>
      <c r="J375" s="13"/>
      <c r="K375" s="41"/>
      <c r="L375" s="14" t="s">
        <v>68</v>
      </c>
    </row>
    <row r="376" spans="1:12" hidden="1">
      <c r="A376" s="34"/>
      <c r="B376" s="122"/>
      <c r="C376" s="339"/>
      <c r="D376" s="171"/>
      <c r="E376" s="76"/>
      <c r="F376" s="76"/>
      <c r="G376" s="171"/>
      <c r="H376" s="171"/>
      <c r="I376" s="31"/>
      <c r="J376" s="13"/>
      <c r="K376" s="62"/>
      <c r="L376" s="14" t="s">
        <v>68</v>
      </c>
    </row>
    <row r="377" spans="1:12" hidden="1">
      <c r="A377" s="34"/>
      <c r="B377" s="122"/>
      <c r="C377" s="339"/>
      <c r="D377" s="171"/>
      <c r="E377" s="76"/>
      <c r="F377" s="76"/>
      <c r="G377" s="171"/>
      <c r="H377" s="171"/>
      <c r="I377" s="31"/>
      <c r="J377" s="13"/>
      <c r="K377" s="62"/>
      <c r="L377" s="14" t="s">
        <v>68</v>
      </c>
    </row>
    <row r="378" spans="1:12" hidden="1">
      <c r="A378" s="34"/>
      <c r="B378" s="122"/>
      <c r="C378" s="339"/>
      <c r="D378" s="171"/>
      <c r="E378" s="76"/>
      <c r="F378" s="76"/>
      <c r="G378" s="171"/>
      <c r="H378" s="171"/>
      <c r="I378" s="122"/>
      <c r="J378" s="13"/>
      <c r="K378" s="62"/>
      <c r="L378" s="14"/>
    </row>
    <row r="379" spans="1:12" hidden="1">
      <c r="A379" s="34"/>
      <c r="B379" s="122"/>
      <c r="C379" s="339"/>
      <c r="D379" s="171"/>
      <c r="E379" s="171"/>
      <c r="F379" s="76"/>
      <c r="G379" s="171"/>
      <c r="H379" s="171"/>
      <c r="I379" s="31"/>
      <c r="J379" s="13"/>
      <c r="K379" s="62"/>
      <c r="L379" s="14"/>
    </row>
    <row r="380" spans="1:12" hidden="1">
      <c r="A380" s="34"/>
      <c r="B380" s="122"/>
      <c r="C380" s="339"/>
      <c r="D380" s="171"/>
      <c r="E380" s="76"/>
      <c r="F380" s="76"/>
      <c r="G380" s="171"/>
      <c r="H380" s="171"/>
      <c r="I380" s="31"/>
      <c r="J380" s="13"/>
      <c r="K380" s="62"/>
      <c r="L380" s="14" t="s">
        <v>68</v>
      </c>
    </row>
    <row r="381" spans="1:12" hidden="1">
      <c r="A381" s="1"/>
      <c r="B381" s="122"/>
      <c r="C381" s="237"/>
      <c r="D381" s="134"/>
      <c r="E381" s="218"/>
      <c r="F381" s="76"/>
      <c r="G381" s="134"/>
      <c r="H381" s="171"/>
      <c r="I381" s="73"/>
      <c r="J381" s="13"/>
      <c r="K381" s="62"/>
      <c r="L381" s="14" t="s">
        <v>68</v>
      </c>
    </row>
    <row r="382" spans="1:12" hidden="1">
      <c r="A382" s="1"/>
      <c r="B382" s="122"/>
      <c r="C382" s="237"/>
      <c r="D382" s="134"/>
      <c r="E382" s="218"/>
      <c r="F382" s="218"/>
      <c r="G382" s="171"/>
      <c r="H382" s="171"/>
      <c r="I382" s="73"/>
      <c r="J382" s="13"/>
      <c r="K382" s="62"/>
      <c r="L382" s="14" t="s">
        <v>68</v>
      </c>
    </row>
    <row r="383" spans="1:12" ht="51" hidden="1">
      <c r="A383" s="1">
        <v>946</v>
      </c>
      <c r="B383" s="122" t="s">
        <v>21</v>
      </c>
      <c r="C383" s="338">
        <f t="shared" ref="C383:F383" si="31">SUM(C384:C388)</f>
        <v>0</v>
      </c>
      <c r="D383" s="218">
        <f t="shared" si="31"/>
        <v>0</v>
      </c>
      <c r="E383" s="218">
        <f t="shared" si="31"/>
        <v>0</v>
      </c>
      <c r="F383" s="218">
        <f t="shared" si="31"/>
        <v>0</v>
      </c>
      <c r="G383" s="218">
        <f>SUM(G384:G388)</f>
        <v>0</v>
      </c>
      <c r="H383" s="218">
        <f>SUM(H384:H388)</f>
        <v>0</v>
      </c>
      <c r="I383" s="31"/>
      <c r="J383" s="13">
        <f>SUM(J384:J388)</f>
        <v>0</v>
      </c>
      <c r="K383" s="41">
        <f>SUM(K384:K388)</f>
        <v>0</v>
      </c>
      <c r="L383" s="14"/>
    </row>
    <row r="384" spans="1:12" hidden="1">
      <c r="A384" s="1"/>
      <c r="B384" s="122"/>
      <c r="C384" s="237"/>
      <c r="D384" s="134"/>
      <c r="E384" s="218"/>
      <c r="F384" s="218"/>
      <c r="G384" s="76"/>
      <c r="H384" s="171"/>
      <c r="I384" s="122"/>
      <c r="J384" s="14"/>
      <c r="K384" s="41"/>
      <c r="L384" s="14" t="s">
        <v>68</v>
      </c>
    </row>
    <row r="385" spans="1:12" ht="42" hidden="1" customHeight="1">
      <c r="A385" s="1"/>
      <c r="B385" s="122"/>
      <c r="C385" s="237"/>
      <c r="D385" s="134"/>
      <c r="E385" s="218"/>
      <c r="F385" s="218"/>
      <c r="G385" s="171"/>
      <c r="H385" s="76"/>
      <c r="I385" s="141"/>
      <c r="J385" s="14"/>
      <c r="K385" s="41"/>
      <c r="L385" s="14" t="s">
        <v>68</v>
      </c>
    </row>
    <row r="386" spans="1:12" hidden="1">
      <c r="A386" s="1"/>
      <c r="B386" s="122"/>
      <c r="C386" s="237"/>
      <c r="D386" s="134"/>
      <c r="E386" s="218"/>
      <c r="F386" s="218"/>
      <c r="G386" s="171"/>
      <c r="H386" s="171"/>
      <c r="I386" s="141"/>
      <c r="J386" s="14"/>
      <c r="K386" s="41"/>
      <c r="L386" s="14"/>
    </row>
    <row r="387" spans="1:12" hidden="1">
      <c r="A387" s="1"/>
      <c r="B387" s="122"/>
      <c r="C387" s="237"/>
      <c r="D387" s="134"/>
      <c r="E387" s="218"/>
      <c r="F387" s="218"/>
      <c r="G387" s="171"/>
      <c r="H387" s="171"/>
      <c r="I387" s="141"/>
      <c r="J387" s="14"/>
      <c r="K387" s="41"/>
      <c r="L387" s="14"/>
    </row>
    <row r="388" spans="1:12" ht="12.75" hidden="1" customHeight="1">
      <c r="A388" s="1"/>
      <c r="B388" s="122"/>
      <c r="C388" s="237"/>
      <c r="D388" s="134"/>
      <c r="E388" s="218"/>
      <c r="F388" s="218"/>
      <c r="G388" s="171"/>
      <c r="H388" s="171"/>
      <c r="I388" s="122"/>
      <c r="J388" s="13"/>
      <c r="K388" s="62"/>
      <c r="L388" s="83" t="s">
        <v>70</v>
      </c>
    </row>
    <row r="389" spans="1:12" ht="25.5" hidden="1">
      <c r="A389" s="1">
        <v>947</v>
      </c>
      <c r="B389" s="122" t="s">
        <v>22</v>
      </c>
      <c r="C389" s="237"/>
      <c r="D389" s="134"/>
      <c r="E389" s="218"/>
      <c r="F389" s="218"/>
      <c r="G389" s="218"/>
      <c r="H389" s="218"/>
      <c r="I389" s="31"/>
      <c r="J389" s="13">
        <f>J391</f>
        <v>0</v>
      </c>
      <c r="K389" s="41">
        <f>K391</f>
        <v>0</v>
      </c>
      <c r="L389" s="14"/>
    </row>
    <row r="390" spans="1:12" hidden="1">
      <c r="A390" s="1"/>
      <c r="B390" s="122"/>
      <c r="C390" s="237"/>
      <c r="D390" s="134"/>
      <c r="E390" s="171"/>
      <c r="F390" s="134"/>
      <c r="G390" s="171"/>
      <c r="H390" s="171"/>
      <c r="I390" s="73"/>
      <c r="J390" s="13"/>
      <c r="K390" s="41"/>
      <c r="L390" s="46"/>
    </row>
    <row r="391" spans="1:12" hidden="1">
      <c r="A391" s="1"/>
      <c r="B391" s="122"/>
      <c r="C391" s="237"/>
      <c r="D391" s="134"/>
      <c r="E391" s="134"/>
      <c r="F391" s="134"/>
      <c r="G391" s="171"/>
      <c r="H391" s="171"/>
      <c r="I391" s="73"/>
      <c r="J391" s="14"/>
      <c r="K391" s="41"/>
      <c r="L391" s="14" t="s">
        <v>68</v>
      </c>
    </row>
    <row r="392" spans="1:12" hidden="1">
      <c r="A392" s="1"/>
      <c r="B392" s="122"/>
      <c r="C392" s="237"/>
      <c r="D392" s="134"/>
      <c r="E392" s="218"/>
      <c r="F392" s="218"/>
      <c r="G392" s="76"/>
      <c r="H392" s="76"/>
      <c r="I392" s="73"/>
      <c r="J392" s="14"/>
      <c r="K392" s="41"/>
      <c r="L392" s="121"/>
    </row>
    <row r="393" spans="1:12" hidden="1">
      <c r="A393" s="1"/>
      <c r="B393" s="122"/>
      <c r="C393" s="237"/>
      <c r="D393" s="134"/>
      <c r="E393" s="218"/>
      <c r="F393" s="218"/>
      <c r="G393" s="76"/>
      <c r="H393" s="76"/>
      <c r="I393" s="73"/>
      <c r="J393" s="14"/>
      <c r="K393" s="41"/>
      <c r="L393" s="14"/>
    </row>
    <row r="394" spans="1:12" ht="102">
      <c r="A394" s="1"/>
      <c r="B394" s="122" t="s">
        <v>255</v>
      </c>
      <c r="C394" s="237"/>
      <c r="D394" s="76">
        <v>2167</v>
      </c>
      <c r="E394" s="218"/>
      <c r="F394" s="218"/>
      <c r="G394" s="76"/>
      <c r="H394" s="76"/>
      <c r="I394" s="122" t="s">
        <v>256</v>
      </c>
      <c r="J394" s="14"/>
      <c r="K394" s="41"/>
      <c r="L394" s="14"/>
    </row>
    <row r="395" spans="1:12" hidden="1">
      <c r="A395" s="34"/>
      <c r="B395" s="12"/>
      <c r="C395" s="192"/>
      <c r="D395" s="131"/>
      <c r="E395" s="46"/>
      <c r="F395" s="46"/>
      <c r="G395" s="14"/>
      <c r="H395" s="14"/>
      <c r="I395" s="122"/>
      <c r="J395" s="14"/>
      <c r="K395" s="62"/>
      <c r="L395" s="14" t="s">
        <v>68</v>
      </c>
    </row>
    <row r="396" spans="1:12" hidden="1">
      <c r="A396" s="34"/>
      <c r="B396" s="12"/>
      <c r="C396" s="192"/>
      <c r="D396" s="46"/>
      <c r="E396" s="46"/>
      <c r="F396" s="46"/>
      <c r="G396" s="14"/>
      <c r="H396" s="14"/>
      <c r="I396" s="93"/>
      <c r="J396" s="14"/>
      <c r="K396" s="62"/>
      <c r="L396" s="14" t="s">
        <v>68</v>
      </c>
    </row>
    <row r="397" spans="1:12" hidden="1">
      <c r="A397" s="34"/>
      <c r="B397" s="12"/>
      <c r="C397" s="192"/>
      <c r="D397" s="46"/>
      <c r="E397" s="46"/>
      <c r="F397" s="46"/>
      <c r="G397" s="14"/>
      <c r="H397" s="14"/>
      <c r="I397" s="122"/>
      <c r="J397" s="14"/>
      <c r="K397" s="62"/>
      <c r="L397" s="14" t="s">
        <v>68</v>
      </c>
    </row>
    <row r="398" spans="1:12" hidden="1">
      <c r="A398" s="34"/>
      <c r="B398" s="12"/>
      <c r="C398" s="192"/>
      <c r="D398" s="46"/>
      <c r="E398" s="46"/>
      <c r="F398" s="46"/>
      <c r="G398" s="14"/>
      <c r="H398" s="14"/>
      <c r="I398" s="122"/>
      <c r="J398" s="14"/>
      <c r="K398" s="62"/>
      <c r="L398" s="14" t="s">
        <v>68</v>
      </c>
    </row>
    <row r="399" spans="1:12" ht="25.5">
      <c r="A399" s="1">
        <v>927</v>
      </c>
      <c r="B399" s="7" t="s">
        <v>44</v>
      </c>
      <c r="C399" s="206">
        <f>SUM(C400:C419)</f>
        <v>0</v>
      </c>
      <c r="D399" s="13">
        <f t="shared" ref="D399:H399" si="32">SUM(D400:D419)</f>
        <v>0</v>
      </c>
      <c r="E399" s="13">
        <f t="shared" si="32"/>
        <v>0</v>
      </c>
      <c r="F399" s="13">
        <f>SUM(F400:F419)</f>
        <v>61560</v>
      </c>
      <c r="G399" s="13">
        <f t="shared" si="32"/>
        <v>24582</v>
      </c>
      <c r="H399" s="13">
        <f t="shared" si="32"/>
        <v>24582</v>
      </c>
      <c r="I399" s="10"/>
      <c r="J399" s="13">
        <f>J400+J419</f>
        <v>0</v>
      </c>
      <c r="K399" s="41">
        <f>K400+K419</f>
        <v>0</v>
      </c>
      <c r="L399" s="14"/>
    </row>
    <row r="400" spans="1:12" ht="51">
      <c r="A400" s="1"/>
      <c r="B400" s="31"/>
      <c r="C400" s="190"/>
      <c r="D400" s="127"/>
      <c r="E400" s="14"/>
      <c r="F400" s="14">
        <v>600</v>
      </c>
      <c r="G400" s="14"/>
      <c r="H400" s="14"/>
      <c r="I400" s="31" t="s">
        <v>224</v>
      </c>
      <c r="J400" s="14"/>
      <c r="K400" s="41"/>
      <c r="L400" s="57" t="s">
        <v>69</v>
      </c>
    </row>
    <row r="401" spans="1:12" ht="102">
      <c r="A401" s="1"/>
      <c r="B401" s="31" t="s">
        <v>120</v>
      </c>
      <c r="C401" s="190"/>
      <c r="D401" s="127"/>
      <c r="E401" s="14"/>
      <c r="F401" s="14">
        <v>22900</v>
      </c>
      <c r="G401" s="14"/>
      <c r="H401" s="14">
        <v>16370</v>
      </c>
      <c r="I401" s="31" t="s">
        <v>434</v>
      </c>
      <c r="J401" s="14"/>
      <c r="K401" s="41"/>
      <c r="L401" s="57" t="s">
        <v>69</v>
      </c>
    </row>
    <row r="402" spans="1:12" ht="57.75" customHeight="1">
      <c r="A402" s="1"/>
      <c r="B402" s="31" t="s">
        <v>121</v>
      </c>
      <c r="C402" s="195"/>
      <c r="D402" s="127"/>
      <c r="E402" s="46"/>
      <c r="F402" s="13"/>
      <c r="G402" s="14">
        <v>4700</v>
      </c>
      <c r="H402" s="62"/>
      <c r="I402" s="31" t="s">
        <v>122</v>
      </c>
      <c r="J402" s="194"/>
      <c r="K402" s="41"/>
      <c r="L402" s="57"/>
    </row>
    <row r="403" spans="1:12" ht="63.75">
      <c r="A403" s="1"/>
      <c r="B403" s="31" t="s">
        <v>123</v>
      </c>
      <c r="C403" s="195"/>
      <c r="D403" s="127"/>
      <c r="E403" s="46"/>
      <c r="F403" s="14"/>
      <c r="G403" s="14">
        <v>11000</v>
      </c>
      <c r="H403" s="14"/>
      <c r="I403" s="31" t="s">
        <v>435</v>
      </c>
      <c r="J403" s="14"/>
      <c r="K403" s="41"/>
      <c r="L403" s="57"/>
    </row>
    <row r="404" spans="1:12" ht="76.5">
      <c r="A404" s="1"/>
      <c r="B404" s="31" t="s">
        <v>124</v>
      </c>
      <c r="C404" s="195"/>
      <c r="D404" s="190"/>
      <c r="E404" s="192"/>
      <c r="F404" s="191"/>
      <c r="G404" s="191">
        <v>70</v>
      </c>
      <c r="H404" s="196"/>
      <c r="I404" s="31" t="s">
        <v>125</v>
      </c>
      <c r="J404" s="194"/>
      <c r="K404" s="41"/>
      <c r="L404" s="57"/>
    </row>
    <row r="405" spans="1:12" ht="63.75" customHeight="1">
      <c r="A405" s="1"/>
      <c r="B405" s="31" t="s">
        <v>126</v>
      </c>
      <c r="C405" s="190"/>
      <c r="D405" s="127"/>
      <c r="E405" s="14"/>
      <c r="F405" s="13"/>
      <c r="G405" s="14">
        <v>600</v>
      </c>
      <c r="H405" s="197"/>
      <c r="I405" s="31" t="s">
        <v>127</v>
      </c>
      <c r="J405" s="194"/>
      <c r="K405" s="41"/>
      <c r="L405" s="57"/>
    </row>
    <row r="406" spans="1:12" ht="76.5">
      <c r="A406" s="1"/>
      <c r="B406" s="31" t="s">
        <v>128</v>
      </c>
      <c r="C406" s="190"/>
      <c r="D406" s="127"/>
      <c r="E406" s="46"/>
      <c r="F406" s="14">
        <v>124</v>
      </c>
      <c r="G406" s="14">
        <v>112</v>
      </c>
      <c r="H406" s="14">
        <v>112</v>
      </c>
      <c r="I406" s="31" t="s">
        <v>329</v>
      </c>
      <c r="J406" s="14"/>
      <c r="K406" s="41"/>
      <c r="L406" s="14" t="s">
        <v>68</v>
      </c>
    </row>
    <row r="407" spans="1:12" ht="51">
      <c r="A407" s="1"/>
      <c r="B407" s="31" t="s">
        <v>121</v>
      </c>
      <c r="C407" s="195"/>
      <c r="D407" s="127"/>
      <c r="E407" s="46"/>
      <c r="F407" s="13"/>
      <c r="G407" s="14">
        <v>7800</v>
      </c>
      <c r="H407" s="14">
        <v>7800</v>
      </c>
      <c r="I407" s="31" t="s">
        <v>129</v>
      </c>
      <c r="J407" s="14"/>
      <c r="K407" s="41"/>
      <c r="L407" s="123" t="s">
        <v>81</v>
      </c>
    </row>
    <row r="408" spans="1:12" ht="25.5">
      <c r="A408" s="1"/>
      <c r="B408" s="31" t="s">
        <v>130</v>
      </c>
      <c r="C408" s="195"/>
      <c r="D408" s="190"/>
      <c r="E408" s="192"/>
      <c r="F408" s="191">
        <v>5000</v>
      </c>
      <c r="G408" s="191"/>
      <c r="H408" s="191"/>
      <c r="I408" s="31" t="s">
        <v>131</v>
      </c>
      <c r="J408" s="14"/>
      <c r="K408" s="41"/>
      <c r="L408" s="83"/>
    </row>
    <row r="409" spans="1:12" ht="51">
      <c r="A409" s="1"/>
      <c r="B409" s="31" t="s">
        <v>136</v>
      </c>
      <c r="C409" s="190"/>
      <c r="D409" s="127"/>
      <c r="E409" s="46"/>
      <c r="F409" s="14">
        <v>28145</v>
      </c>
      <c r="G409" s="14"/>
      <c r="H409" s="14"/>
      <c r="I409" s="248" t="s">
        <v>292</v>
      </c>
      <c r="J409" s="14"/>
      <c r="K409" s="41"/>
      <c r="L409" s="14" t="s">
        <v>68</v>
      </c>
    </row>
    <row r="410" spans="1:12" ht="51">
      <c r="A410" s="1"/>
      <c r="B410" s="31" t="s">
        <v>136</v>
      </c>
      <c r="C410" s="195"/>
      <c r="D410" s="127"/>
      <c r="E410" s="46"/>
      <c r="F410" s="13"/>
      <c r="G410" s="14"/>
      <c r="H410" s="14">
        <v>300</v>
      </c>
      <c r="I410" s="308" t="s">
        <v>137</v>
      </c>
      <c r="J410" s="14"/>
      <c r="K410" s="41"/>
      <c r="L410" s="123" t="s">
        <v>81</v>
      </c>
    </row>
    <row r="411" spans="1:12" ht="51">
      <c r="A411" s="1"/>
      <c r="B411" s="31" t="s">
        <v>138</v>
      </c>
      <c r="C411" s="195"/>
      <c r="D411" s="127"/>
      <c r="E411" s="46"/>
      <c r="F411" s="13"/>
      <c r="G411" s="14">
        <v>300</v>
      </c>
      <c r="H411" s="14"/>
      <c r="I411" s="308" t="s">
        <v>139</v>
      </c>
      <c r="J411" s="14"/>
      <c r="K411" s="41"/>
      <c r="L411" s="83" t="s">
        <v>74</v>
      </c>
    </row>
    <row r="412" spans="1:12" ht="76.5">
      <c r="A412" s="1"/>
      <c r="B412" s="31" t="s">
        <v>140</v>
      </c>
      <c r="C412" s="195"/>
      <c r="D412" s="127"/>
      <c r="E412" s="46"/>
      <c r="F412" s="14">
        <v>836</v>
      </c>
      <c r="G412" s="14"/>
      <c r="H412" s="14"/>
      <c r="I412" s="248" t="s">
        <v>292</v>
      </c>
      <c r="J412" s="14"/>
      <c r="K412" s="41"/>
      <c r="L412" s="83"/>
    </row>
    <row r="413" spans="1:12" ht="25.5">
      <c r="A413" s="1"/>
      <c r="B413" s="31" t="s">
        <v>141</v>
      </c>
      <c r="C413" s="195"/>
      <c r="D413" s="127"/>
      <c r="E413" s="46"/>
      <c r="F413" s="14">
        <v>3955</v>
      </c>
      <c r="G413" s="14"/>
      <c r="H413" s="14"/>
      <c r="I413" s="248" t="s">
        <v>292</v>
      </c>
      <c r="J413" s="14"/>
      <c r="K413" s="41"/>
      <c r="L413" s="14" t="s">
        <v>68</v>
      </c>
    </row>
    <row r="414" spans="1:12" hidden="1">
      <c r="A414" s="1"/>
      <c r="B414" s="95"/>
      <c r="C414" s="190"/>
      <c r="D414" s="127"/>
      <c r="E414" s="96"/>
      <c r="F414" s="96"/>
      <c r="G414" s="96"/>
      <c r="H414" s="133"/>
      <c r="I414" s="160"/>
      <c r="J414" s="13"/>
      <c r="K414" s="41"/>
      <c r="L414" s="14" t="s">
        <v>79</v>
      </c>
    </row>
    <row r="415" spans="1:12" hidden="1">
      <c r="A415" s="1"/>
      <c r="B415" s="95"/>
      <c r="C415" s="190"/>
      <c r="D415" s="127"/>
      <c r="E415" s="96"/>
      <c r="F415" s="96"/>
      <c r="G415" s="46"/>
      <c r="H415" s="46"/>
      <c r="I415" s="160"/>
      <c r="J415" s="13"/>
      <c r="K415" s="41"/>
      <c r="L415" s="14" t="s">
        <v>79</v>
      </c>
    </row>
    <row r="416" spans="1:12" hidden="1">
      <c r="A416" s="1"/>
      <c r="B416" s="95"/>
      <c r="C416" s="192"/>
      <c r="D416" s="127"/>
      <c r="E416" s="96"/>
      <c r="F416" s="96"/>
      <c r="G416" s="46"/>
      <c r="H416" s="97"/>
      <c r="I416" s="31"/>
      <c r="J416" s="13"/>
      <c r="K416" s="41"/>
      <c r="L416" s="14"/>
    </row>
    <row r="417" spans="1:12" ht="12.75" hidden="1" customHeight="1">
      <c r="A417" s="1"/>
      <c r="B417" s="95"/>
      <c r="C417" s="190"/>
      <c r="D417" s="127"/>
      <c r="E417" s="96"/>
      <c r="F417" s="96"/>
      <c r="G417" s="46"/>
      <c r="H417" s="14"/>
      <c r="I417" s="157"/>
      <c r="J417" s="13"/>
      <c r="K417" s="41"/>
      <c r="L417" s="73" t="s">
        <v>82</v>
      </c>
    </row>
    <row r="418" spans="1:12" hidden="1">
      <c r="A418" s="1"/>
      <c r="B418" s="95"/>
      <c r="C418" s="192"/>
      <c r="D418" s="127"/>
      <c r="E418" s="96"/>
      <c r="F418" s="96"/>
      <c r="G418" s="46"/>
      <c r="H418" s="97"/>
      <c r="I418" s="31"/>
      <c r="J418" s="13"/>
      <c r="K418" s="41"/>
      <c r="L418" s="14" t="s">
        <v>79</v>
      </c>
    </row>
    <row r="419" spans="1:12" hidden="1">
      <c r="A419" s="1"/>
      <c r="B419" s="2"/>
      <c r="C419" s="190"/>
      <c r="D419" s="127"/>
      <c r="E419" s="13"/>
      <c r="F419" s="13"/>
      <c r="G419" s="98"/>
      <c r="H419" s="98"/>
      <c r="I419" s="10"/>
      <c r="J419" s="13"/>
      <c r="K419" s="41"/>
      <c r="L419" s="14"/>
    </row>
    <row r="420" spans="1:12" ht="38.25">
      <c r="A420" s="1">
        <v>930</v>
      </c>
      <c r="B420" s="7" t="s">
        <v>13</v>
      </c>
      <c r="C420" s="206">
        <f t="shared" ref="C420:G420" si="33">SUM(C421)</f>
        <v>0</v>
      </c>
      <c r="D420" s="13">
        <f t="shared" si="33"/>
        <v>0</v>
      </c>
      <c r="E420" s="13">
        <f t="shared" si="33"/>
        <v>0</v>
      </c>
      <c r="F420" s="13">
        <f t="shared" si="33"/>
        <v>0</v>
      </c>
      <c r="G420" s="13">
        <f t="shared" si="33"/>
        <v>0</v>
      </c>
      <c r="H420" s="13">
        <f>SUM(H421)</f>
        <v>260</v>
      </c>
      <c r="I420" s="58"/>
      <c r="J420" s="13">
        <f>SUM(J422)</f>
        <v>0</v>
      </c>
      <c r="K420" s="41">
        <f>SUM(K422)</f>
        <v>0</v>
      </c>
      <c r="L420" s="14"/>
    </row>
    <row r="421" spans="1:12" ht="38.25">
      <c r="A421" s="34"/>
      <c r="B421" s="35"/>
      <c r="C421" s="192"/>
      <c r="D421" s="46"/>
      <c r="E421" s="14"/>
      <c r="F421" s="14"/>
      <c r="G421" s="46"/>
      <c r="H421" s="14">
        <v>260</v>
      </c>
      <c r="I421" s="29" t="s">
        <v>243</v>
      </c>
      <c r="J421" s="13"/>
      <c r="K421" s="41"/>
      <c r="L421" s="14"/>
    </row>
    <row r="422" spans="1:12" ht="12.75" hidden="1" customHeight="1">
      <c r="A422" s="34"/>
      <c r="B422" s="35"/>
      <c r="C422" s="192"/>
      <c r="D422" s="46"/>
      <c r="E422" s="14"/>
      <c r="F422" s="14"/>
      <c r="G422" s="46"/>
      <c r="H422" s="46"/>
      <c r="I422" s="31"/>
      <c r="J422" s="13"/>
      <c r="K422" s="62"/>
      <c r="L422" s="122" t="s">
        <v>73</v>
      </c>
    </row>
    <row r="423" spans="1:12" ht="22.5" hidden="1">
      <c r="A423" s="1">
        <v>931</v>
      </c>
      <c r="B423" s="2" t="s">
        <v>45</v>
      </c>
      <c r="C423" s="206">
        <f t="shared" ref="C423:H423" si="34">SUM(C424:C424)</f>
        <v>0</v>
      </c>
      <c r="D423" s="13">
        <f t="shared" si="34"/>
        <v>0</v>
      </c>
      <c r="E423" s="13">
        <f t="shared" si="34"/>
        <v>0</v>
      </c>
      <c r="F423" s="13">
        <f t="shared" si="34"/>
        <v>0</v>
      </c>
      <c r="G423" s="13">
        <f t="shared" si="34"/>
        <v>0</v>
      </c>
      <c r="H423" s="13">
        <f t="shared" si="34"/>
        <v>0</v>
      </c>
      <c r="I423" s="10"/>
      <c r="J423" s="13"/>
      <c r="K423" s="41"/>
      <c r="L423" s="14"/>
    </row>
    <row r="424" spans="1:12" ht="43.5" hidden="1" customHeight="1">
      <c r="A424" s="1"/>
      <c r="B424" s="15"/>
      <c r="C424" s="328"/>
      <c r="D424" s="42"/>
      <c r="E424" s="42"/>
      <c r="F424" s="42"/>
      <c r="G424" s="42"/>
      <c r="H424" s="42"/>
      <c r="I424" s="141"/>
      <c r="J424" s="13"/>
      <c r="K424" s="41"/>
      <c r="L424" s="14" t="s">
        <v>68</v>
      </c>
    </row>
    <row r="425" spans="1:12" ht="25.5">
      <c r="A425" s="1">
        <v>932</v>
      </c>
      <c r="B425" s="7" t="s">
        <v>14</v>
      </c>
      <c r="C425" s="206">
        <f t="shared" ref="C425:E425" si="35">SUM(C426:C427)</f>
        <v>0</v>
      </c>
      <c r="D425" s="13">
        <f t="shared" si="35"/>
        <v>0</v>
      </c>
      <c r="E425" s="13">
        <f t="shared" si="35"/>
        <v>0</v>
      </c>
      <c r="F425" s="13">
        <f>SUM(F426:F427)</f>
        <v>15000</v>
      </c>
      <c r="G425" s="13">
        <f t="shared" ref="G425:H425" si="36">SUM(G426:G427)</f>
        <v>144</v>
      </c>
      <c r="H425" s="13">
        <f t="shared" si="36"/>
        <v>0</v>
      </c>
      <c r="I425" s="10"/>
      <c r="J425" s="13"/>
      <c r="K425" s="41"/>
      <c r="L425" s="14"/>
    </row>
    <row r="426" spans="1:12">
      <c r="A426" s="1"/>
      <c r="B426" s="23"/>
      <c r="C426" s="191"/>
      <c r="D426" s="46"/>
      <c r="E426" s="46"/>
      <c r="F426" s="14"/>
      <c r="G426" s="14">
        <v>144</v>
      </c>
      <c r="H426" s="13"/>
      <c r="I426" s="31" t="s">
        <v>241</v>
      </c>
      <c r="J426" s="13"/>
      <c r="K426" s="41"/>
      <c r="L426" s="14"/>
    </row>
    <row r="427" spans="1:12" ht="38.25">
      <c r="A427" s="34"/>
      <c r="B427" s="30"/>
      <c r="C427" s="192"/>
      <c r="D427" s="46"/>
      <c r="E427" s="14"/>
      <c r="F427" s="14">
        <v>15000</v>
      </c>
      <c r="G427" s="14"/>
      <c r="H427" s="14"/>
      <c r="I427" s="121" t="s">
        <v>244</v>
      </c>
      <c r="J427" s="13"/>
      <c r="K427" s="41"/>
      <c r="L427" s="14"/>
    </row>
    <row r="428" spans="1:12" ht="25.5">
      <c r="A428" s="1">
        <v>933</v>
      </c>
      <c r="B428" s="7" t="s">
        <v>46</v>
      </c>
      <c r="C428" s="206">
        <f>SUM(C429:C431)</f>
        <v>0</v>
      </c>
      <c r="D428" s="13">
        <f t="shared" ref="D428:H428" si="37">SUM(D429:D431)</f>
        <v>0</v>
      </c>
      <c r="E428" s="13">
        <f t="shared" si="37"/>
        <v>0</v>
      </c>
      <c r="F428" s="13">
        <f t="shared" si="37"/>
        <v>0</v>
      </c>
      <c r="G428" s="13">
        <f t="shared" si="37"/>
        <v>166</v>
      </c>
      <c r="H428" s="13">
        <f t="shared" si="37"/>
        <v>0</v>
      </c>
      <c r="I428" s="10"/>
      <c r="J428" s="13"/>
      <c r="K428" s="41"/>
      <c r="L428" s="14"/>
    </row>
    <row r="429" spans="1:12" ht="38.25">
      <c r="A429" s="1"/>
      <c r="B429" s="28"/>
      <c r="C429" s="190"/>
      <c r="D429" s="127"/>
      <c r="E429" s="46"/>
      <c r="F429" s="13"/>
      <c r="G429" s="14">
        <v>166</v>
      </c>
      <c r="H429" s="13"/>
      <c r="I429" s="29" t="s">
        <v>225</v>
      </c>
      <c r="J429" s="13"/>
      <c r="K429" s="41"/>
      <c r="L429" s="14" t="s">
        <v>68</v>
      </c>
    </row>
    <row r="430" spans="1:12" ht="15.75" hidden="1">
      <c r="A430" s="1"/>
      <c r="B430" s="15"/>
      <c r="C430" s="326"/>
      <c r="D430" s="43"/>
      <c r="E430" s="42"/>
      <c r="F430" s="42"/>
      <c r="G430" s="43"/>
      <c r="H430" s="43"/>
      <c r="I430" s="15"/>
      <c r="J430" s="13"/>
      <c r="K430" s="41"/>
      <c r="L430" s="14" t="s">
        <v>68</v>
      </c>
    </row>
    <row r="431" spans="1:12" hidden="1">
      <c r="A431" s="1"/>
      <c r="B431" s="28"/>
      <c r="C431" s="190"/>
      <c r="D431" s="127"/>
      <c r="E431" s="13"/>
      <c r="F431" s="13"/>
      <c r="G431" s="46"/>
      <c r="H431" s="127"/>
      <c r="I431" s="29"/>
      <c r="J431" s="13"/>
      <c r="K431" s="41"/>
      <c r="L431" s="14" t="s">
        <v>68</v>
      </c>
    </row>
    <row r="432" spans="1:12" ht="38.25">
      <c r="A432" s="1">
        <v>934</v>
      </c>
      <c r="B432" s="7" t="s">
        <v>15</v>
      </c>
      <c r="C432" s="206">
        <f>SUM(C433:C439)</f>
        <v>73983</v>
      </c>
      <c r="D432" s="13">
        <f t="shared" ref="D432:H432" si="38">SUM(D433:D439)</f>
        <v>0</v>
      </c>
      <c r="E432" s="13">
        <f t="shared" si="38"/>
        <v>0</v>
      </c>
      <c r="F432" s="13">
        <f t="shared" si="38"/>
        <v>7</v>
      </c>
      <c r="G432" s="13">
        <f t="shared" si="38"/>
        <v>16557</v>
      </c>
      <c r="H432" s="13">
        <f t="shared" si="38"/>
        <v>11593</v>
      </c>
      <c r="I432" s="68"/>
      <c r="J432" s="13"/>
      <c r="K432" s="41"/>
      <c r="L432" s="14"/>
    </row>
    <row r="433" spans="1:12" ht="38.25">
      <c r="A433" s="1"/>
      <c r="B433" s="23"/>
      <c r="C433" s="191">
        <v>73983</v>
      </c>
      <c r="D433" s="46"/>
      <c r="E433" s="46"/>
      <c r="F433" s="14"/>
      <c r="G433" s="13"/>
      <c r="H433" s="13"/>
      <c r="I433" s="121" t="s">
        <v>175</v>
      </c>
      <c r="J433" s="13"/>
      <c r="K433" s="41"/>
      <c r="L433" s="14"/>
    </row>
    <row r="434" spans="1:12" ht="38.25">
      <c r="A434" s="1"/>
      <c r="B434" s="23"/>
      <c r="C434" s="191"/>
      <c r="D434" s="46"/>
      <c r="E434" s="46"/>
      <c r="F434" s="14"/>
      <c r="G434" s="14">
        <v>4964</v>
      </c>
      <c r="H434" s="13"/>
      <c r="I434" s="15" t="s">
        <v>226</v>
      </c>
      <c r="J434" s="13"/>
      <c r="K434" s="41"/>
      <c r="L434" s="14"/>
    </row>
    <row r="435" spans="1:12" s="185" customFormat="1" ht="38.25">
      <c r="A435" s="164"/>
      <c r="B435" s="27" t="s">
        <v>388</v>
      </c>
      <c r="C435" s="331"/>
      <c r="D435" s="286"/>
      <c r="E435" s="286"/>
      <c r="F435" s="42">
        <v>7</v>
      </c>
      <c r="G435" s="191"/>
      <c r="H435" s="42"/>
      <c r="I435" s="27" t="s">
        <v>436</v>
      </c>
      <c r="J435" s="184"/>
      <c r="K435" s="223"/>
      <c r="L435" s="184" t="s">
        <v>68</v>
      </c>
    </row>
    <row r="436" spans="1:12" ht="25.5">
      <c r="A436" s="34"/>
      <c r="B436" s="30"/>
      <c r="C436" s="192"/>
      <c r="D436" s="46"/>
      <c r="E436" s="14"/>
      <c r="F436" s="14"/>
      <c r="G436" s="14">
        <v>3</v>
      </c>
      <c r="H436" s="14">
        <v>3</v>
      </c>
      <c r="I436" s="122" t="s">
        <v>227</v>
      </c>
      <c r="J436" s="13"/>
      <c r="K436" s="41"/>
      <c r="L436" s="14"/>
    </row>
    <row r="437" spans="1:12" ht="38.25">
      <c r="A437" s="34"/>
      <c r="B437" s="30"/>
      <c r="C437" s="192"/>
      <c r="D437" s="14"/>
      <c r="E437" s="14"/>
      <c r="F437" s="14"/>
      <c r="G437" s="14">
        <v>11590</v>
      </c>
      <c r="H437" s="14">
        <v>11590</v>
      </c>
      <c r="I437" s="121" t="s">
        <v>228</v>
      </c>
      <c r="J437" s="13"/>
      <c r="K437" s="41"/>
      <c r="L437" s="14" t="s">
        <v>68</v>
      </c>
    </row>
    <row r="438" spans="1:12" hidden="1">
      <c r="A438" s="34"/>
      <c r="B438" s="30"/>
      <c r="C438" s="192"/>
      <c r="D438" s="46"/>
      <c r="E438" s="14"/>
      <c r="F438" s="14"/>
      <c r="G438" s="14"/>
      <c r="H438" s="14"/>
      <c r="I438" s="121"/>
      <c r="J438" s="13"/>
      <c r="K438" s="41"/>
      <c r="L438" s="14" t="s">
        <v>68</v>
      </c>
    </row>
    <row r="439" spans="1:12" hidden="1">
      <c r="A439" s="34"/>
      <c r="B439" s="30"/>
      <c r="C439" s="192"/>
      <c r="D439" s="14"/>
      <c r="E439" s="14"/>
      <c r="F439" s="14"/>
      <c r="G439" s="14"/>
      <c r="H439" s="14"/>
      <c r="I439" s="121"/>
      <c r="J439" s="13"/>
      <c r="K439" s="41"/>
      <c r="L439" s="14"/>
    </row>
    <row r="440" spans="1:12" ht="25.5">
      <c r="A440" s="1">
        <v>936</v>
      </c>
      <c r="B440" s="7" t="s">
        <v>16</v>
      </c>
      <c r="C440" s="206">
        <f>SUM(C441:C448)</f>
        <v>8700</v>
      </c>
      <c r="D440" s="13">
        <f t="shared" ref="D440:H440" si="39">SUM(D441:D448)</f>
        <v>0</v>
      </c>
      <c r="E440" s="13">
        <f t="shared" si="39"/>
        <v>2000</v>
      </c>
      <c r="F440" s="13">
        <f t="shared" si="39"/>
        <v>1234</v>
      </c>
      <c r="G440" s="13">
        <f t="shared" si="39"/>
        <v>1000</v>
      </c>
      <c r="H440" s="13">
        <f t="shared" si="39"/>
        <v>1000</v>
      </c>
      <c r="I440" s="10"/>
      <c r="J440" s="13"/>
      <c r="K440" s="41"/>
      <c r="L440" s="14"/>
    </row>
    <row r="441" spans="1:12" ht="38.25">
      <c r="A441" s="34"/>
      <c r="B441" s="32"/>
      <c r="C441" s="322">
        <v>3200</v>
      </c>
      <c r="D441" s="184"/>
      <c r="E441" s="219"/>
      <c r="F441" s="219"/>
      <c r="G441" s="219"/>
      <c r="H441" s="219"/>
      <c r="I441" s="121" t="s">
        <v>163</v>
      </c>
      <c r="J441" s="13"/>
      <c r="K441" s="41"/>
      <c r="L441" s="14" t="s">
        <v>68</v>
      </c>
    </row>
    <row r="442" spans="1:12" ht="51">
      <c r="A442" s="34"/>
      <c r="B442" s="32"/>
      <c r="C442" s="322"/>
      <c r="D442" s="184"/>
      <c r="E442" s="219">
        <v>2000</v>
      </c>
      <c r="F442" s="219"/>
      <c r="G442" s="219"/>
      <c r="H442" s="219"/>
      <c r="I442" s="121" t="s">
        <v>164</v>
      </c>
      <c r="J442" s="13"/>
      <c r="K442" s="41"/>
      <c r="L442" s="14" t="s">
        <v>68</v>
      </c>
    </row>
    <row r="443" spans="1:12" ht="38.25">
      <c r="A443" s="34"/>
      <c r="B443" s="32"/>
      <c r="C443" s="322"/>
      <c r="D443" s="184"/>
      <c r="E443" s="219"/>
      <c r="F443" s="219">
        <v>1034</v>
      </c>
      <c r="G443" s="219"/>
      <c r="H443" s="219"/>
      <c r="I443" s="121" t="s">
        <v>165</v>
      </c>
      <c r="J443" s="13"/>
      <c r="K443" s="41"/>
      <c r="L443" s="14" t="s">
        <v>68</v>
      </c>
    </row>
    <row r="444" spans="1:12" hidden="1">
      <c r="A444" s="34"/>
      <c r="B444" s="32"/>
      <c r="C444" s="322"/>
      <c r="D444" s="184"/>
      <c r="E444" s="219"/>
      <c r="F444" s="219"/>
      <c r="G444" s="219"/>
      <c r="H444" s="219"/>
      <c r="I444" s="121"/>
      <c r="J444" s="13"/>
      <c r="K444" s="41"/>
      <c r="L444" s="14" t="s">
        <v>68</v>
      </c>
    </row>
    <row r="445" spans="1:12" ht="25.5" outlineLevel="3" collapsed="1">
      <c r="A445" s="34"/>
      <c r="B445" s="32"/>
      <c r="C445" s="322"/>
      <c r="D445" s="184"/>
      <c r="E445" s="219"/>
      <c r="F445" s="219"/>
      <c r="G445" s="219">
        <v>1000</v>
      </c>
      <c r="H445" s="219"/>
      <c r="I445" s="121" t="s">
        <v>166</v>
      </c>
      <c r="J445" s="14"/>
      <c r="K445" s="62"/>
      <c r="L445" s="14" t="s">
        <v>68</v>
      </c>
    </row>
    <row r="446" spans="1:12" ht="25.5" outlineLevel="3">
      <c r="A446" s="34"/>
      <c r="B446" s="32"/>
      <c r="C446" s="191">
        <v>5500</v>
      </c>
      <c r="D446" s="46"/>
      <c r="E446" s="14"/>
      <c r="F446" s="14"/>
      <c r="G446" s="14"/>
      <c r="H446" s="14"/>
      <c r="I446" s="31" t="s">
        <v>229</v>
      </c>
      <c r="J446" s="14"/>
      <c r="K446" s="62"/>
      <c r="L446" s="14" t="s">
        <v>68</v>
      </c>
    </row>
    <row r="447" spans="1:12" ht="38.25" outlineLevel="3">
      <c r="A447" s="34"/>
      <c r="B447" s="32"/>
      <c r="C447" s="192"/>
      <c r="D447" s="46"/>
      <c r="E447" s="14"/>
      <c r="F447" s="14">
        <v>200</v>
      </c>
      <c r="G447" s="46"/>
      <c r="H447" s="14"/>
      <c r="I447" s="31" t="s">
        <v>177</v>
      </c>
      <c r="J447" s="14"/>
      <c r="K447" s="62"/>
      <c r="L447" s="14" t="s">
        <v>68</v>
      </c>
    </row>
    <row r="448" spans="1:12" ht="38.25" outlineLevel="3">
      <c r="A448" s="34"/>
      <c r="B448" s="32"/>
      <c r="C448" s="192"/>
      <c r="D448" s="46"/>
      <c r="E448" s="46"/>
      <c r="F448" s="14"/>
      <c r="G448" s="46"/>
      <c r="H448" s="14">
        <v>1000</v>
      </c>
      <c r="I448" s="31" t="s">
        <v>230</v>
      </c>
      <c r="J448" s="14"/>
      <c r="K448" s="62"/>
      <c r="L448" s="14" t="s">
        <v>68</v>
      </c>
    </row>
    <row r="449" spans="1:12" ht="22.5" hidden="1">
      <c r="A449" s="1">
        <v>937</v>
      </c>
      <c r="B449" s="2" t="s">
        <v>17</v>
      </c>
      <c r="C449" s="190"/>
      <c r="D449" s="127"/>
      <c r="E449" s="13"/>
      <c r="F449" s="13"/>
      <c r="G449" s="13"/>
      <c r="H449" s="13"/>
      <c r="I449" s="10"/>
      <c r="J449" s="13"/>
      <c r="K449" s="41"/>
      <c r="L449" s="14"/>
    </row>
    <row r="450" spans="1:12" ht="15.75" hidden="1">
      <c r="A450" s="1"/>
      <c r="B450" s="15"/>
      <c r="C450" s="326"/>
      <c r="D450" s="43"/>
      <c r="E450" s="42"/>
      <c r="F450" s="42"/>
      <c r="G450" s="43"/>
      <c r="H450" s="43"/>
      <c r="I450" s="15"/>
      <c r="J450" s="13"/>
      <c r="K450" s="41"/>
      <c r="L450" s="14" t="s">
        <v>68</v>
      </c>
    </row>
    <row r="451" spans="1:12" hidden="1">
      <c r="A451" s="1"/>
      <c r="B451" s="23"/>
      <c r="C451" s="190"/>
      <c r="D451" s="127"/>
      <c r="E451" s="13"/>
      <c r="F451" s="13"/>
      <c r="G451" s="46"/>
      <c r="H451" s="127"/>
      <c r="I451" s="31"/>
      <c r="J451" s="13"/>
      <c r="K451" s="41"/>
      <c r="L451" s="14" t="s">
        <v>68</v>
      </c>
    </row>
    <row r="452" spans="1:12" ht="38.25">
      <c r="A452" s="1">
        <v>938</v>
      </c>
      <c r="B452" s="7" t="s">
        <v>18</v>
      </c>
      <c r="C452" s="206">
        <f>SUM(C453:C457)</f>
        <v>0</v>
      </c>
      <c r="D452" s="13">
        <f t="shared" ref="D452:H452" si="40">SUM(D453:D457)</f>
        <v>0</v>
      </c>
      <c r="E452" s="13">
        <f t="shared" si="40"/>
        <v>0</v>
      </c>
      <c r="F452" s="13">
        <f t="shared" si="40"/>
        <v>21200</v>
      </c>
      <c r="G452" s="13">
        <f t="shared" si="40"/>
        <v>1000</v>
      </c>
      <c r="H452" s="13">
        <f t="shared" si="40"/>
        <v>1000</v>
      </c>
      <c r="I452" s="10"/>
      <c r="J452" s="13"/>
      <c r="K452" s="41"/>
      <c r="L452" s="14"/>
    </row>
    <row r="453" spans="1:12" ht="51">
      <c r="A453" s="1"/>
      <c r="B453" s="31" t="s">
        <v>167</v>
      </c>
      <c r="C453" s="206"/>
      <c r="D453" s="13"/>
      <c r="E453" s="13"/>
      <c r="F453" s="184">
        <v>21000</v>
      </c>
      <c r="G453" s="13"/>
      <c r="H453" s="13"/>
      <c r="I453" s="31" t="s">
        <v>168</v>
      </c>
      <c r="J453" s="13"/>
      <c r="K453" s="41"/>
      <c r="L453" s="14" t="s">
        <v>68</v>
      </c>
    </row>
    <row r="454" spans="1:12" ht="38.25">
      <c r="A454" s="1"/>
      <c r="B454" s="32"/>
      <c r="C454" s="206"/>
      <c r="D454" s="13"/>
      <c r="E454" s="13"/>
      <c r="F454" s="184"/>
      <c r="G454" s="184"/>
      <c r="H454" s="184">
        <v>500</v>
      </c>
      <c r="I454" s="31" t="s">
        <v>169</v>
      </c>
      <c r="J454" s="13"/>
      <c r="K454" s="41"/>
      <c r="L454" s="14" t="s">
        <v>68</v>
      </c>
    </row>
    <row r="455" spans="1:12" ht="38.25">
      <c r="A455" s="1"/>
      <c r="B455" s="32"/>
      <c r="C455" s="206"/>
      <c r="D455" s="13"/>
      <c r="E455" s="13"/>
      <c r="F455" s="184"/>
      <c r="G455" s="220">
        <v>500</v>
      </c>
      <c r="H455" s="220">
        <v>500</v>
      </c>
      <c r="I455" s="31" t="s">
        <v>330</v>
      </c>
      <c r="J455" s="13"/>
      <c r="K455" s="41"/>
      <c r="L455" s="14"/>
    </row>
    <row r="456" spans="1:12" ht="38.25">
      <c r="A456" s="1"/>
      <c r="B456" s="32"/>
      <c r="C456" s="190"/>
      <c r="D456" s="127"/>
      <c r="E456" s="13"/>
      <c r="F456" s="14">
        <v>200</v>
      </c>
      <c r="G456" s="127"/>
      <c r="H456" s="127"/>
      <c r="I456" s="31" t="s">
        <v>177</v>
      </c>
      <c r="J456" s="13"/>
      <c r="K456" s="41"/>
      <c r="L456" s="14" t="s">
        <v>68</v>
      </c>
    </row>
    <row r="457" spans="1:12" ht="51">
      <c r="A457" s="1"/>
      <c r="B457" s="32"/>
      <c r="C457" s="190"/>
      <c r="D457" s="127"/>
      <c r="E457" s="13"/>
      <c r="F457" s="46"/>
      <c r="G457" s="14">
        <v>500</v>
      </c>
      <c r="H457" s="46"/>
      <c r="I457" s="31" t="s">
        <v>231</v>
      </c>
      <c r="J457" s="13"/>
      <c r="K457" s="41"/>
      <c r="L457" s="14" t="s">
        <v>68</v>
      </c>
    </row>
    <row r="458" spans="1:12" ht="38.25">
      <c r="A458" s="1">
        <v>940</v>
      </c>
      <c r="B458" s="7" t="s">
        <v>19</v>
      </c>
      <c r="C458" s="206">
        <f t="shared" ref="C458:F458" si="41">SUM(C459:C461)</f>
        <v>0</v>
      </c>
      <c r="D458" s="13">
        <f t="shared" si="41"/>
        <v>0</v>
      </c>
      <c r="E458" s="13">
        <f t="shared" si="41"/>
        <v>0</v>
      </c>
      <c r="F458" s="13">
        <f t="shared" si="41"/>
        <v>0</v>
      </c>
      <c r="G458" s="13">
        <f>SUM(G459:G461)</f>
        <v>1360</v>
      </c>
      <c r="H458" s="13">
        <f>SUM(H459:H461)</f>
        <v>0</v>
      </c>
      <c r="I458" s="10"/>
      <c r="J458" s="13">
        <f>SUM(J459)</f>
        <v>0</v>
      </c>
      <c r="K458" s="41">
        <f>SUM(K459)</f>
        <v>0</v>
      </c>
      <c r="L458" s="14"/>
    </row>
    <row r="459" spans="1:12" ht="51">
      <c r="A459" s="1"/>
      <c r="B459" s="32"/>
      <c r="C459" s="190"/>
      <c r="D459" s="127"/>
      <c r="E459" s="13"/>
      <c r="F459" s="13"/>
      <c r="G459" s="14">
        <v>1360</v>
      </c>
      <c r="H459" s="46"/>
      <c r="I459" s="122" t="s">
        <v>232</v>
      </c>
      <c r="J459" s="14"/>
      <c r="K459" s="41"/>
      <c r="L459" s="14" t="s">
        <v>68</v>
      </c>
    </row>
    <row r="460" spans="1:12" hidden="1">
      <c r="A460" s="1"/>
      <c r="B460" s="23"/>
      <c r="C460" s="190"/>
      <c r="D460" s="127"/>
      <c r="E460" s="13"/>
      <c r="F460" s="13"/>
      <c r="G460" s="46"/>
      <c r="H460" s="46"/>
      <c r="I460" s="73"/>
      <c r="J460" s="14"/>
      <c r="K460" s="41"/>
      <c r="L460" s="14" t="s">
        <v>68</v>
      </c>
    </row>
    <row r="461" spans="1:12" ht="15.75" hidden="1">
      <c r="A461" s="1"/>
      <c r="B461" s="15"/>
      <c r="C461" s="326"/>
      <c r="D461" s="43"/>
      <c r="E461" s="42"/>
      <c r="F461" s="42"/>
      <c r="G461" s="43"/>
      <c r="H461" s="43"/>
      <c r="I461" s="15"/>
      <c r="J461" s="14"/>
      <c r="K461" s="41"/>
      <c r="L461" s="14" t="s">
        <v>68</v>
      </c>
    </row>
    <row r="462" spans="1:12" hidden="1">
      <c r="A462" s="1"/>
      <c r="B462" s="23"/>
      <c r="C462" s="190"/>
      <c r="D462" s="127"/>
      <c r="E462" s="13"/>
      <c r="F462" s="13"/>
      <c r="G462" s="46"/>
      <c r="H462" s="46"/>
      <c r="I462" s="122"/>
      <c r="J462" s="14"/>
      <c r="K462" s="41"/>
      <c r="L462" s="14" t="s">
        <v>68</v>
      </c>
    </row>
    <row r="463" spans="1:12" ht="39.75" customHeight="1">
      <c r="A463" s="1">
        <v>941</v>
      </c>
      <c r="B463" s="7" t="s">
        <v>51</v>
      </c>
      <c r="C463" s="206">
        <f>SUM(C464:C468)</f>
        <v>242179</v>
      </c>
      <c r="D463" s="13">
        <f t="shared" ref="D463:H463" si="42">SUM(D464:D468)</f>
        <v>-15854</v>
      </c>
      <c r="E463" s="13">
        <f t="shared" si="42"/>
        <v>0</v>
      </c>
      <c r="F463" s="13">
        <f t="shared" si="42"/>
        <v>350</v>
      </c>
      <c r="G463" s="13">
        <f t="shared" si="42"/>
        <v>880</v>
      </c>
      <c r="H463" s="13">
        <f t="shared" si="42"/>
        <v>880</v>
      </c>
      <c r="I463" s="58"/>
      <c r="J463" s="13">
        <f>SUM(J470:J472)</f>
        <v>0</v>
      </c>
      <c r="K463" s="41">
        <f>SUM(K470:K472)</f>
        <v>0</v>
      </c>
      <c r="L463" s="14"/>
    </row>
    <row r="464" spans="1:12" ht="63.75">
      <c r="A464" s="203"/>
      <c r="B464" s="207" t="s">
        <v>142</v>
      </c>
      <c r="C464" s="191">
        <v>242179</v>
      </c>
      <c r="D464" s="191"/>
      <c r="E464" s="191"/>
      <c r="F464" s="191"/>
      <c r="G464" s="191"/>
      <c r="H464" s="191"/>
      <c r="I464" s="207" t="s">
        <v>143</v>
      </c>
      <c r="J464" s="13"/>
      <c r="K464" s="41"/>
      <c r="L464" s="14" t="s">
        <v>68</v>
      </c>
    </row>
    <row r="465" spans="1:12" ht="63.75">
      <c r="A465" s="203"/>
      <c r="B465" s="207" t="s">
        <v>142</v>
      </c>
      <c r="C465" s="191"/>
      <c r="D465" s="191">
        <v>-15854</v>
      </c>
      <c r="E465" s="191"/>
      <c r="F465" s="191"/>
      <c r="G465" s="191"/>
      <c r="H465" s="191"/>
      <c r="I465" s="207" t="s">
        <v>154</v>
      </c>
      <c r="J465" s="13"/>
      <c r="K465" s="41"/>
      <c r="L465" s="14"/>
    </row>
    <row r="466" spans="1:12" ht="51">
      <c r="A466" s="203"/>
      <c r="B466" s="207" t="s">
        <v>144</v>
      </c>
      <c r="C466" s="190"/>
      <c r="D466" s="192"/>
      <c r="E466" s="191"/>
      <c r="F466" s="191"/>
      <c r="G466" s="191"/>
      <c r="H466" s="191">
        <v>880</v>
      </c>
      <c r="I466" s="207" t="s">
        <v>145</v>
      </c>
      <c r="J466" s="13"/>
      <c r="K466" s="41"/>
      <c r="L466" s="14" t="s">
        <v>68</v>
      </c>
    </row>
    <row r="467" spans="1:12" ht="178.5">
      <c r="A467" s="203"/>
      <c r="B467" s="207" t="s">
        <v>146</v>
      </c>
      <c r="C467" s="190"/>
      <c r="D467" s="190"/>
      <c r="E467" s="206"/>
      <c r="F467" s="206"/>
      <c r="G467" s="208">
        <v>880</v>
      </c>
      <c r="H467" s="191"/>
      <c r="I467" s="207" t="s">
        <v>145</v>
      </c>
      <c r="J467" s="13"/>
      <c r="K467" s="41"/>
      <c r="L467" s="14" t="s">
        <v>68</v>
      </c>
    </row>
    <row r="468" spans="1:12" ht="38.25">
      <c r="A468" s="1"/>
      <c r="B468" s="32"/>
      <c r="C468" s="190"/>
      <c r="D468" s="46"/>
      <c r="E468" s="14"/>
      <c r="F468" s="14">
        <v>350</v>
      </c>
      <c r="G468" s="14"/>
      <c r="H468" s="14"/>
      <c r="I468" s="31" t="s">
        <v>177</v>
      </c>
      <c r="J468" s="13"/>
      <c r="K468" s="41"/>
      <c r="L468" s="14" t="s">
        <v>68</v>
      </c>
    </row>
    <row r="469" spans="1:12" hidden="1">
      <c r="A469" s="1"/>
      <c r="B469" s="12"/>
      <c r="C469" s="190"/>
      <c r="D469" s="127"/>
      <c r="E469" s="13"/>
      <c r="F469" s="13"/>
      <c r="G469" s="46"/>
      <c r="H469" s="46"/>
      <c r="I469" s="73"/>
      <c r="J469" s="13"/>
      <c r="K469" s="41"/>
      <c r="L469" s="14" t="s">
        <v>68</v>
      </c>
    </row>
    <row r="470" spans="1:12" hidden="1">
      <c r="A470" s="1"/>
      <c r="B470" s="23"/>
      <c r="C470" s="190"/>
      <c r="D470" s="127"/>
      <c r="E470" s="13"/>
      <c r="F470" s="13"/>
      <c r="G470" s="46"/>
      <c r="H470" s="46"/>
      <c r="I470" s="33"/>
      <c r="J470" s="13"/>
      <c r="K470" s="41"/>
      <c r="L470" s="14" t="s">
        <v>68</v>
      </c>
    </row>
    <row r="471" spans="1:12" hidden="1">
      <c r="A471" s="1"/>
      <c r="B471" s="2"/>
      <c r="C471" s="190"/>
      <c r="D471" s="127"/>
      <c r="E471" s="13"/>
      <c r="F471" s="13"/>
      <c r="G471" s="46"/>
      <c r="H471" s="46"/>
      <c r="I471" s="68"/>
      <c r="J471" s="13"/>
      <c r="K471" s="41"/>
      <c r="L471" s="14" t="s">
        <v>68</v>
      </c>
    </row>
    <row r="472" spans="1:12" hidden="1">
      <c r="A472" s="1"/>
      <c r="B472" s="2"/>
      <c r="C472" s="192"/>
      <c r="D472" s="46"/>
      <c r="E472" s="13"/>
      <c r="F472" s="13"/>
      <c r="G472" s="46"/>
      <c r="H472" s="46"/>
      <c r="I472" s="10"/>
      <c r="J472" s="13"/>
      <c r="K472" s="41"/>
      <c r="L472" s="14" t="s">
        <v>68</v>
      </c>
    </row>
    <row r="473" spans="1:12" ht="38.25">
      <c r="A473" s="1">
        <v>942</v>
      </c>
      <c r="B473" s="7" t="s">
        <v>20</v>
      </c>
      <c r="C473" s="206">
        <f>SUM(C474)</f>
        <v>0</v>
      </c>
      <c r="D473" s="13">
        <f t="shared" ref="D473:H473" si="43">SUM(D474)</f>
        <v>0</v>
      </c>
      <c r="E473" s="13">
        <f t="shared" si="43"/>
        <v>0</v>
      </c>
      <c r="F473" s="13">
        <f t="shared" si="43"/>
        <v>913</v>
      </c>
      <c r="G473" s="13">
        <f t="shared" si="43"/>
        <v>0</v>
      </c>
      <c r="H473" s="13">
        <f t="shared" si="43"/>
        <v>0</v>
      </c>
      <c r="I473" s="10"/>
      <c r="J473" s="13"/>
      <c r="K473" s="41"/>
      <c r="L473" s="14"/>
    </row>
    <row r="474" spans="1:12" ht="51">
      <c r="A474" s="1"/>
      <c r="B474" s="15"/>
      <c r="C474" s="326"/>
      <c r="D474" s="43"/>
      <c r="E474" s="42"/>
      <c r="F474" s="14">
        <f>780+133</f>
        <v>913</v>
      </c>
      <c r="G474" s="42"/>
      <c r="H474" s="43"/>
      <c r="I474" s="31" t="s">
        <v>233</v>
      </c>
      <c r="J474" s="13"/>
      <c r="K474" s="41"/>
      <c r="L474" s="14" t="s">
        <v>68</v>
      </c>
    </row>
    <row r="475" spans="1:12" ht="38.25">
      <c r="A475" s="1">
        <v>943</v>
      </c>
      <c r="B475" s="7" t="s">
        <v>36</v>
      </c>
      <c r="C475" s="206">
        <f t="shared" ref="C475:G475" si="44">SUM(C476:C483)</f>
        <v>0</v>
      </c>
      <c r="D475" s="13">
        <f t="shared" si="44"/>
        <v>0</v>
      </c>
      <c r="E475" s="13">
        <f t="shared" si="44"/>
        <v>0</v>
      </c>
      <c r="F475" s="13">
        <f t="shared" si="44"/>
        <v>19900</v>
      </c>
      <c r="G475" s="13">
        <f t="shared" si="44"/>
        <v>631</v>
      </c>
      <c r="H475" s="13">
        <f>SUM(H476:H483)</f>
        <v>8645</v>
      </c>
      <c r="I475" s="10"/>
      <c r="J475" s="13">
        <f>SUM(J477)</f>
        <v>0</v>
      </c>
      <c r="K475" s="41">
        <f>SUM(K477)</f>
        <v>0</v>
      </c>
      <c r="L475" s="14"/>
    </row>
    <row r="476" spans="1:12" ht="38.25">
      <c r="A476" s="209"/>
      <c r="B476" s="210" t="s">
        <v>147</v>
      </c>
      <c r="C476" s="192"/>
      <c r="D476" s="192"/>
      <c r="E476" s="191"/>
      <c r="F476" s="191">
        <v>19100</v>
      </c>
      <c r="G476" s="191"/>
      <c r="H476" s="191"/>
      <c r="I476" s="210" t="s">
        <v>148</v>
      </c>
      <c r="J476" s="13"/>
      <c r="K476" s="41"/>
      <c r="L476" s="14" t="s">
        <v>68</v>
      </c>
    </row>
    <row r="477" spans="1:12" ht="38.25">
      <c r="A477" s="209"/>
      <c r="B477" s="210" t="s">
        <v>147</v>
      </c>
      <c r="C477" s="192"/>
      <c r="D477" s="192"/>
      <c r="E477" s="191"/>
      <c r="F477" s="191"/>
      <c r="G477" s="191"/>
      <c r="H477" s="191">
        <v>6700</v>
      </c>
      <c r="I477" s="210" t="s">
        <v>149</v>
      </c>
      <c r="J477" s="13"/>
      <c r="K477" s="62"/>
      <c r="L477" s="14" t="s">
        <v>68</v>
      </c>
    </row>
    <row r="478" spans="1:12" ht="38.25">
      <c r="A478" s="209"/>
      <c r="B478" s="210" t="s">
        <v>150</v>
      </c>
      <c r="C478" s="192"/>
      <c r="D478" s="192"/>
      <c r="E478" s="191"/>
      <c r="F478" s="191"/>
      <c r="G478" s="191"/>
      <c r="H478" s="191">
        <v>1025</v>
      </c>
      <c r="I478" s="210" t="s">
        <v>149</v>
      </c>
      <c r="J478" s="13"/>
      <c r="K478" s="62"/>
      <c r="L478" s="14" t="s">
        <v>68</v>
      </c>
    </row>
    <row r="479" spans="1:12" ht="25.5">
      <c r="A479" s="209"/>
      <c r="B479" s="210" t="s">
        <v>150</v>
      </c>
      <c r="C479" s="192"/>
      <c r="D479" s="192"/>
      <c r="E479" s="191"/>
      <c r="F479" s="191">
        <v>800</v>
      </c>
      <c r="G479" s="192"/>
      <c r="H479" s="192"/>
      <c r="I479" s="210" t="s">
        <v>151</v>
      </c>
      <c r="J479" s="13"/>
      <c r="K479" s="62"/>
      <c r="L479" s="14"/>
    </row>
    <row r="480" spans="1:12" ht="25.5">
      <c r="A480" s="34"/>
      <c r="B480" s="210"/>
      <c r="C480" s="192"/>
      <c r="D480" s="46"/>
      <c r="E480" s="14"/>
      <c r="F480" s="14"/>
      <c r="G480" s="14">
        <v>631</v>
      </c>
      <c r="H480" s="14"/>
      <c r="I480" s="122" t="s">
        <v>200</v>
      </c>
      <c r="J480" s="13"/>
      <c r="K480" s="62"/>
      <c r="L480" s="14"/>
    </row>
    <row r="481" spans="1:12" ht="38.25">
      <c r="A481" s="34"/>
      <c r="B481" s="210"/>
      <c r="C481" s="192"/>
      <c r="D481" s="46"/>
      <c r="E481" s="14"/>
      <c r="F481" s="14"/>
      <c r="G481" s="46"/>
      <c r="H481" s="14">
        <v>920</v>
      </c>
      <c r="I481" s="31" t="s">
        <v>234</v>
      </c>
      <c r="J481" s="13"/>
      <c r="K481" s="62"/>
      <c r="L481" s="14" t="s">
        <v>68</v>
      </c>
    </row>
    <row r="482" spans="1:12" hidden="1">
      <c r="A482" s="1"/>
      <c r="B482" s="32"/>
      <c r="C482" s="190"/>
      <c r="D482" s="127"/>
      <c r="E482" s="13"/>
      <c r="F482" s="14"/>
      <c r="G482" s="127"/>
      <c r="H482" s="46"/>
      <c r="I482" s="73"/>
      <c r="J482" s="13"/>
      <c r="K482" s="62"/>
      <c r="L482" s="14" t="s">
        <v>68</v>
      </c>
    </row>
    <row r="483" spans="1:12" hidden="1">
      <c r="A483" s="1"/>
      <c r="B483" s="32"/>
      <c r="C483" s="190"/>
      <c r="D483" s="127"/>
      <c r="E483" s="13"/>
      <c r="F483" s="13"/>
      <c r="G483" s="46"/>
      <c r="H483" s="46"/>
      <c r="I483" s="73"/>
      <c r="J483" s="13"/>
      <c r="K483" s="62"/>
      <c r="L483" s="14" t="s">
        <v>68</v>
      </c>
    </row>
    <row r="484" spans="1:12" ht="63.75">
      <c r="A484" s="1">
        <v>946</v>
      </c>
      <c r="B484" s="7" t="s">
        <v>21</v>
      </c>
      <c r="C484" s="206">
        <f t="shared" ref="C484:F484" si="45">SUM(C485:C489)</f>
        <v>0</v>
      </c>
      <c r="D484" s="13">
        <f t="shared" si="45"/>
        <v>0</v>
      </c>
      <c r="E484" s="13">
        <f t="shared" si="45"/>
        <v>0</v>
      </c>
      <c r="F484" s="13">
        <f t="shared" si="45"/>
        <v>12600</v>
      </c>
      <c r="G484" s="13">
        <f>SUM(G485:G489)</f>
        <v>2000</v>
      </c>
      <c r="H484" s="13">
        <f>SUM(H485:H489)</f>
        <v>0</v>
      </c>
      <c r="I484" s="10"/>
      <c r="J484" s="13">
        <f>SUM(J485:J489)</f>
        <v>0</v>
      </c>
      <c r="K484" s="41">
        <f>SUM(K485:K489)</f>
        <v>0</v>
      </c>
      <c r="L484" s="14"/>
    </row>
    <row r="485" spans="1:12" ht="25.5">
      <c r="A485" s="1"/>
      <c r="B485" s="23"/>
      <c r="C485" s="190"/>
      <c r="D485" s="127"/>
      <c r="E485" s="13"/>
      <c r="F485" s="13"/>
      <c r="G485" s="14">
        <v>2000</v>
      </c>
      <c r="H485" s="14"/>
      <c r="I485" s="122" t="s">
        <v>235</v>
      </c>
      <c r="J485" s="14"/>
      <c r="K485" s="41"/>
      <c r="L485" s="14" t="s">
        <v>68</v>
      </c>
    </row>
    <row r="486" spans="1:12" ht="42" customHeight="1">
      <c r="A486" s="1"/>
      <c r="B486" s="23"/>
      <c r="C486" s="190"/>
      <c r="D486" s="127"/>
      <c r="E486" s="13"/>
      <c r="F486" s="14">
        <f>4920+7680</f>
        <v>12600</v>
      </c>
      <c r="G486" s="46"/>
      <c r="H486" s="46"/>
      <c r="I486" s="31" t="s">
        <v>215</v>
      </c>
      <c r="J486" s="14"/>
      <c r="K486" s="41"/>
      <c r="L486" s="14" t="s">
        <v>68</v>
      </c>
    </row>
    <row r="487" spans="1:12" hidden="1">
      <c r="A487" s="1"/>
      <c r="B487" s="23"/>
      <c r="C487" s="190"/>
      <c r="D487" s="127"/>
      <c r="E487" s="13"/>
      <c r="F487" s="13"/>
      <c r="G487" s="46"/>
      <c r="H487" s="46"/>
      <c r="I487" s="141"/>
      <c r="J487" s="14"/>
      <c r="K487" s="41"/>
      <c r="L487" s="14"/>
    </row>
    <row r="488" spans="1:12" hidden="1">
      <c r="A488" s="1"/>
      <c r="B488" s="23"/>
      <c r="C488" s="190"/>
      <c r="D488" s="127"/>
      <c r="E488" s="13"/>
      <c r="F488" s="13"/>
      <c r="G488" s="46"/>
      <c r="H488" s="46"/>
      <c r="I488" s="141"/>
      <c r="J488" s="14"/>
      <c r="K488" s="41"/>
      <c r="L488" s="14"/>
    </row>
    <row r="489" spans="1:12" ht="12.75" hidden="1" customHeight="1">
      <c r="A489" s="1"/>
      <c r="B489" s="23"/>
      <c r="C489" s="190"/>
      <c r="D489" s="127"/>
      <c r="E489" s="13"/>
      <c r="F489" s="13"/>
      <c r="G489" s="46"/>
      <c r="H489" s="46"/>
      <c r="I489" s="122"/>
      <c r="J489" s="13"/>
      <c r="K489" s="62"/>
      <c r="L489" s="83" t="s">
        <v>70</v>
      </c>
    </row>
    <row r="490" spans="1:12" ht="25.5">
      <c r="A490" s="1">
        <v>947</v>
      </c>
      <c r="B490" s="7" t="s">
        <v>22</v>
      </c>
      <c r="C490" s="206">
        <f>SUM(C491:C494)</f>
        <v>0</v>
      </c>
      <c r="D490" s="13">
        <f t="shared" ref="D490:H490" si="46">SUM(D491:D494)</f>
        <v>0</v>
      </c>
      <c r="E490" s="13">
        <f t="shared" si="46"/>
        <v>0</v>
      </c>
      <c r="F490" s="13">
        <f t="shared" si="46"/>
        <v>0</v>
      </c>
      <c r="G490" s="13">
        <f t="shared" si="46"/>
        <v>551</v>
      </c>
      <c r="H490" s="13">
        <f t="shared" si="46"/>
        <v>0</v>
      </c>
      <c r="I490" s="10"/>
      <c r="J490" s="13">
        <f>J492</f>
        <v>0</v>
      </c>
      <c r="K490" s="41">
        <f>K492</f>
        <v>0</v>
      </c>
      <c r="L490" s="14"/>
    </row>
    <row r="491" spans="1:12" ht="25.5">
      <c r="A491" s="1"/>
      <c r="B491" s="23"/>
      <c r="C491" s="190"/>
      <c r="D491" s="127"/>
      <c r="E491" s="46"/>
      <c r="F491" s="127"/>
      <c r="G491" s="14">
        <v>400</v>
      </c>
      <c r="H491" s="46"/>
      <c r="I491" s="122" t="s">
        <v>236</v>
      </c>
      <c r="J491" s="13"/>
      <c r="K491" s="41"/>
      <c r="L491" s="46"/>
    </row>
    <row r="492" spans="1:12" ht="25.5">
      <c r="A492" s="1"/>
      <c r="B492" s="23"/>
      <c r="C492" s="190"/>
      <c r="D492" s="127"/>
      <c r="E492" s="127"/>
      <c r="F492" s="127"/>
      <c r="G492" s="14">
        <v>151</v>
      </c>
      <c r="H492" s="46"/>
      <c r="I492" s="122" t="s">
        <v>237</v>
      </c>
      <c r="J492" s="14"/>
      <c r="K492" s="41"/>
      <c r="L492" s="14" t="s">
        <v>68</v>
      </c>
    </row>
    <row r="493" spans="1:12" hidden="1">
      <c r="A493" s="1"/>
      <c r="B493" s="23"/>
      <c r="C493" s="190"/>
      <c r="D493" s="127"/>
      <c r="E493" s="13"/>
      <c r="F493" s="13"/>
      <c r="G493" s="14"/>
      <c r="H493" s="14"/>
      <c r="I493" s="73"/>
      <c r="J493" s="14"/>
      <c r="K493" s="41"/>
      <c r="L493" s="121"/>
    </row>
    <row r="494" spans="1:12" hidden="1">
      <c r="A494" s="1"/>
      <c r="B494" s="23"/>
      <c r="C494" s="190"/>
      <c r="D494" s="127"/>
      <c r="E494" s="13"/>
      <c r="F494" s="13"/>
      <c r="G494" s="14"/>
      <c r="H494" s="14"/>
      <c r="I494" s="73"/>
      <c r="J494" s="14"/>
      <c r="K494" s="41"/>
      <c r="L494" s="14"/>
    </row>
    <row r="495" spans="1:12" ht="25.5" customHeight="1">
      <c r="A495" s="13"/>
      <c r="B495" s="7" t="s">
        <v>29</v>
      </c>
      <c r="C495" s="342">
        <f t="shared" ref="C495:H495" si="47">C9+C43+C58+C108+C111+C122+C155+C162+C202+C205+C221+C226+C234+C236+C239+C242+C244+C246+C287+C291+C306+C399+C420+C423+C432+C440+C458+C463+C475+C484+C428+C425+C473+C490+C452</f>
        <v>2464692</v>
      </c>
      <c r="D495" s="80">
        <f t="shared" si="47"/>
        <v>-13687</v>
      </c>
      <c r="E495" s="80">
        <f t="shared" si="47"/>
        <v>225860</v>
      </c>
      <c r="F495" s="80">
        <f t="shared" si="47"/>
        <v>639256</v>
      </c>
      <c r="G495" s="80">
        <f t="shared" si="47"/>
        <v>515156</v>
      </c>
      <c r="H495" s="80">
        <f t="shared" si="47"/>
        <v>518144</v>
      </c>
      <c r="I495" s="99">
        <f>G495-H495</f>
        <v>-2988</v>
      </c>
      <c r="J495" s="80" t="e">
        <f>J9+J43+J58+J108+J111+J122+J155+J162+J202+J205+#REF!+J221+J226+J234+J236+J239+J242+J244+J246+J287+J291+#REF!+J399+#REF!+J420+J423+J425+J428+J432+#REF!+J440+J449+J452+J458+J463+J473+J475+J484+J490+#REF!+J306</f>
        <v>#REF!</v>
      </c>
      <c r="K495" s="100" t="e">
        <f>K9+K43+K58+K108+K111+K122+K155+K162+K202+K205+#REF!+K221+K226+K234+K236+K239+K242+K244+K246+K287+K291+#REF!+K399+#REF!+K420+K423+K425+K428+K432+#REF!+K440+K449+K452+K458+K463+K473+K475+K484+K490+#REF!+K306</f>
        <v>#REF!</v>
      </c>
      <c r="L495" s="14"/>
    </row>
    <row r="496" spans="1:12">
      <c r="A496" s="101"/>
      <c r="B496" s="4"/>
      <c r="C496" s="343"/>
      <c r="D496" s="131"/>
      <c r="E496" s="94"/>
      <c r="F496" s="94"/>
      <c r="G496" s="94"/>
      <c r="H496" s="94"/>
      <c r="I496" s="102"/>
      <c r="J496" s="94"/>
      <c r="K496" s="94"/>
      <c r="L496" s="14"/>
    </row>
    <row r="497" spans="1:12" s="148" customFormat="1">
      <c r="A497" s="142"/>
      <c r="B497" s="143" t="s">
        <v>31</v>
      </c>
      <c r="C497" s="144">
        <f>C498+C505+C513+C555+C567+C511</f>
        <v>468182</v>
      </c>
      <c r="D497" s="144">
        <f t="shared" ref="D497:H497" si="48">D498+D505+D513+D555+D567+D511</f>
        <v>0</v>
      </c>
      <c r="E497" s="144">
        <f t="shared" si="48"/>
        <v>179667</v>
      </c>
      <c r="F497" s="144">
        <f t="shared" si="48"/>
        <v>62326</v>
      </c>
      <c r="G497" s="144">
        <f t="shared" si="48"/>
        <v>142961</v>
      </c>
      <c r="H497" s="144">
        <f t="shared" si="48"/>
        <v>139973</v>
      </c>
      <c r="I497" s="187">
        <f>G497-H497</f>
        <v>2988</v>
      </c>
      <c r="J497" s="144">
        <f>J498+J505+J513</f>
        <v>0</v>
      </c>
      <c r="K497" s="146">
        <f>K498+K505+K513</f>
        <v>0</v>
      </c>
      <c r="L497" s="147"/>
    </row>
    <row r="498" spans="1:12" ht="38.25">
      <c r="A498" s="1">
        <v>905</v>
      </c>
      <c r="B498" s="7" t="s">
        <v>6</v>
      </c>
      <c r="C498" s="103">
        <f>SUM(C499:C504)</f>
        <v>0</v>
      </c>
      <c r="D498" s="103">
        <f t="shared" ref="D498:H498" si="49">SUM(D499:D504)</f>
        <v>0</v>
      </c>
      <c r="E498" s="103">
        <f t="shared" si="49"/>
        <v>0</v>
      </c>
      <c r="F498" s="103">
        <f t="shared" si="49"/>
        <v>0</v>
      </c>
      <c r="G498" s="103">
        <f t="shared" si="49"/>
        <v>6974</v>
      </c>
      <c r="H498" s="103">
        <f t="shared" si="49"/>
        <v>3986</v>
      </c>
      <c r="I498" s="58"/>
      <c r="J498" s="103">
        <f>SUM(J499:J504)</f>
        <v>0</v>
      </c>
      <c r="K498" s="104">
        <f>SUM(K499:K504)</f>
        <v>0</v>
      </c>
      <c r="L498" s="14"/>
    </row>
    <row r="499" spans="1:12" hidden="1">
      <c r="A499" s="105"/>
      <c r="B499" s="106"/>
      <c r="C499" s="138"/>
      <c r="D499" s="132"/>
      <c r="E499" s="107"/>
      <c r="F499" s="107"/>
      <c r="G499" s="138"/>
      <c r="H499" s="139"/>
      <c r="I499" s="73"/>
      <c r="J499" s="107"/>
      <c r="K499" s="108"/>
      <c r="L499" s="14" t="s">
        <v>68</v>
      </c>
    </row>
    <row r="500" spans="1:12" s="185" customFormat="1" ht="101.25" customHeight="1">
      <c r="A500" s="105"/>
      <c r="B500" s="406" t="s">
        <v>423</v>
      </c>
      <c r="C500" s="220"/>
      <c r="D500" s="220"/>
      <c r="E500" s="220"/>
      <c r="F500" s="220"/>
      <c r="G500" s="220">
        <v>3974</v>
      </c>
      <c r="H500" s="220">
        <v>3974</v>
      </c>
      <c r="I500" s="122" t="s">
        <v>170</v>
      </c>
      <c r="J500" s="216"/>
      <c r="K500" s="221"/>
      <c r="L500" s="184" t="s">
        <v>68</v>
      </c>
    </row>
    <row r="501" spans="1:12" s="185" customFormat="1" ht="38.25">
      <c r="A501" s="105"/>
      <c r="B501" s="407"/>
      <c r="C501" s="220"/>
      <c r="D501" s="220"/>
      <c r="E501" s="220"/>
      <c r="F501" s="220"/>
      <c r="G501" s="220"/>
      <c r="H501" s="220">
        <v>12</v>
      </c>
      <c r="I501" s="122" t="s">
        <v>171</v>
      </c>
      <c r="J501" s="216"/>
      <c r="K501" s="221"/>
      <c r="L501" s="184"/>
    </row>
    <row r="502" spans="1:12" s="185" customFormat="1" ht="39" customHeight="1">
      <c r="A502" s="222"/>
      <c r="B502" s="122" t="s">
        <v>161</v>
      </c>
      <c r="C502" s="219"/>
      <c r="D502" s="219"/>
      <c r="E502" s="219"/>
      <c r="F502" s="219"/>
      <c r="G502" s="220">
        <v>3000</v>
      </c>
      <c r="H502" s="220"/>
      <c r="I502" s="122" t="s">
        <v>172</v>
      </c>
      <c r="J502" s="110"/>
      <c r="K502" s="223"/>
      <c r="L502" s="184" t="s">
        <v>68</v>
      </c>
    </row>
    <row r="503" spans="1:12">
      <c r="A503" s="105"/>
      <c r="B503" s="106"/>
      <c r="C503" s="132"/>
      <c r="D503" s="132"/>
      <c r="E503" s="107"/>
      <c r="F503" s="107"/>
      <c r="G503" s="173"/>
      <c r="H503" s="139"/>
      <c r="I503" s="122"/>
      <c r="J503" s="107"/>
      <c r="K503" s="108"/>
      <c r="L503" s="14"/>
    </row>
    <row r="504" spans="1:12">
      <c r="A504" s="109"/>
      <c r="B504" s="106"/>
      <c r="C504" s="133"/>
      <c r="D504" s="133"/>
      <c r="E504" s="14"/>
      <c r="F504" s="14"/>
      <c r="G504" s="138"/>
      <c r="H504" s="139"/>
      <c r="I504" s="122"/>
      <c r="J504" s="110"/>
      <c r="K504" s="62"/>
      <c r="L504" s="14" t="s">
        <v>68</v>
      </c>
    </row>
    <row r="505" spans="1:12" ht="38.25">
      <c r="A505" s="1">
        <v>908</v>
      </c>
      <c r="B505" s="302" t="s">
        <v>8</v>
      </c>
      <c r="C505" s="218">
        <f>SUM(C506:C510)</f>
        <v>378200</v>
      </c>
      <c r="D505" s="218">
        <f t="shared" ref="D505:H505" si="50">SUM(D506:D510)</f>
        <v>0</v>
      </c>
      <c r="E505" s="218">
        <f t="shared" si="50"/>
        <v>19700</v>
      </c>
      <c r="F505" s="218">
        <f t="shared" si="50"/>
        <v>42712</v>
      </c>
      <c r="G505" s="218">
        <f t="shared" si="50"/>
        <v>17269</v>
      </c>
      <c r="H505" s="218">
        <f t="shared" si="50"/>
        <v>20921</v>
      </c>
      <c r="I505" s="122"/>
      <c r="J505" s="13">
        <f>SUM(J511)</f>
        <v>0</v>
      </c>
      <c r="K505" s="41">
        <f>SUM(K511)</f>
        <v>0</v>
      </c>
      <c r="L505" s="14"/>
    </row>
    <row r="506" spans="1:12" ht="149.25" customHeight="1">
      <c r="A506" s="1"/>
      <c r="B506" s="122" t="s">
        <v>257</v>
      </c>
      <c r="C506" s="171"/>
      <c r="D506" s="171"/>
      <c r="E506" s="76"/>
      <c r="F506" s="76">
        <v>14142</v>
      </c>
      <c r="G506" s="76"/>
      <c r="H506" s="236"/>
      <c r="I506" s="122" t="s">
        <v>258</v>
      </c>
      <c r="J506" s="14"/>
      <c r="K506" s="62"/>
      <c r="L506" s="14" t="s">
        <v>68</v>
      </c>
    </row>
    <row r="507" spans="1:12" ht="75.75" customHeight="1">
      <c r="A507" s="1"/>
      <c r="B507" s="122" t="s">
        <v>257</v>
      </c>
      <c r="C507" s="171"/>
      <c r="D507" s="171"/>
      <c r="E507" s="76"/>
      <c r="F507" s="76"/>
      <c r="G507" s="76">
        <v>9447</v>
      </c>
      <c r="H507" s="76">
        <v>13099</v>
      </c>
      <c r="I507" s="122" t="s">
        <v>259</v>
      </c>
      <c r="J507" s="14"/>
      <c r="K507" s="62"/>
      <c r="L507" s="14"/>
    </row>
    <row r="508" spans="1:12" ht="102" customHeight="1">
      <c r="A508" s="1"/>
      <c r="B508" s="122" t="s">
        <v>260</v>
      </c>
      <c r="C508" s="171"/>
      <c r="D508" s="171"/>
      <c r="E508" s="76"/>
      <c r="F508" s="76">
        <v>28570</v>
      </c>
      <c r="G508" s="76"/>
      <c r="H508" s="76"/>
      <c r="I508" s="122" t="s">
        <v>261</v>
      </c>
      <c r="J508" s="14"/>
      <c r="K508" s="62"/>
      <c r="L508" s="14"/>
    </row>
    <row r="509" spans="1:12" ht="29.25" customHeight="1">
      <c r="A509" s="1"/>
      <c r="B509" s="72" t="s">
        <v>260</v>
      </c>
      <c r="C509" s="171"/>
      <c r="D509" s="171"/>
      <c r="E509" s="76"/>
      <c r="F509" s="76"/>
      <c r="G509" s="76">
        <v>7822</v>
      </c>
      <c r="H509" s="76">
        <v>7822</v>
      </c>
      <c r="I509" s="122" t="s">
        <v>262</v>
      </c>
      <c r="J509" s="14"/>
      <c r="K509" s="62"/>
      <c r="L509" s="14"/>
    </row>
    <row r="510" spans="1:12" ht="102">
      <c r="A510" s="1"/>
      <c r="B510" s="122" t="s">
        <v>263</v>
      </c>
      <c r="C510" s="76">
        <v>378200</v>
      </c>
      <c r="D510" s="218">
        <v>0</v>
      </c>
      <c r="E510" s="76">
        <v>19700</v>
      </c>
      <c r="F510" s="218"/>
      <c r="G510" s="76"/>
      <c r="H510" s="76"/>
      <c r="I510" s="122" t="s">
        <v>264</v>
      </c>
      <c r="J510" s="14"/>
      <c r="K510" s="62"/>
      <c r="L510" s="14"/>
    </row>
    <row r="511" spans="1:12" ht="38.25">
      <c r="A511" s="1">
        <v>923</v>
      </c>
      <c r="B511" s="309" t="s">
        <v>267</v>
      </c>
      <c r="C511" s="218">
        <f>C512</f>
        <v>50000</v>
      </c>
      <c r="D511" s="171"/>
      <c r="E511" s="76"/>
      <c r="F511" s="76"/>
      <c r="G511" s="171"/>
      <c r="H511" s="171"/>
      <c r="I511" s="122"/>
      <c r="J511" s="14"/>
      <c r="K511" s="62"/>
      <c r="L511" s="14" t="s">
        <v>68</v>
      </c>
    </row>
    <row r="512" spans="1:12" ht="51">
      <c r="A512" s="1"/>
      <c r="B512" s="122" t="s">
        <v>265</v>
      </c>
      <c r="C512" s="76">
        <v>50000</v>
      </c>
      <c r="D512" s="171"/>
      <c r="E512" s="76"/>
      <c r="F512" s="76"/>
      <c r="G512" s="171"/>
      <c r="H512" s="171"/>
      <c r="I512" s="122" t="s">
        <v>266</v>
      </c>
      <c r="J512" s="14"/>
      <c r="K512" s="62"/>
      <c r="L512" s="14" t="s">
        <v>68</v>
      </c>
    </row>
    <row r="513" spans="1:12" s="185" customFormat="1">
      <c r="A513" s="1">
        <v>924</v>
      </c>
      <c r="B513" s="5" t="s">
        <v>12</v>
      </c>
      <c r="C513" s="13">
        <f t="shared" ref="C513:H513" si="51">SUM(C514:C554)</f>
        <v>39982</v>
      </c>
      <c r="D513" s="13">
        <f t="shared" si="51"/>
        <v>0</v>
      </c>
      <c r="E513" s="13">
        <f t="shared" si="51"/>
        <v>159967</v>
      </c>
      <c r="F513" s="13">
        <f t="shared" si="51"/>
        <v>1</v>
      </c>
      <c r="G513" s="13">
        <f t="shared" si="51"/>
        <v>118718</v>
      </c>
      <c r="H513" s="13">
        <f t="shared" si="51"/>
        <v>115066</v>
      </c>
      <c r="I513" s="122"/>
      <c r="J513" s="13">
        <f>SUM(J552:J569)</f>
        <v>0</v>
      </c>
      <c r="K513" s="41">
        <f>SUM(K552:K569)</f>
        <v>0</v>
      </c>
      <c r="L513" s="184"/>
    </row>
    <row r="514" spans="1:12" ht="63.75">
      <c r="A514" s="1"/>
      <c r="B514" s="242" t="s">
        <v>288</v>
      </c>
      <c r="C514" s="134"/>
      <c r="D514" s="134"/>
      <c r="E514" s="134"/>
      <c r="F514" s="134"/>
      <c r="G514" s="134"/>
      <c r="H514" s="225">
        <v>22</v>
      </c>
      <c r="I514" s="122" t="s">
        <v>268</v>
      </c>
      <c r="J514" s="13"/>
      <c r="K514" s="41"/>
      <c r="L514" s="14"/>
    </row>
    <row r="515" spans="1:12" ht="112.5" customHeight="1">
      <c r="A515" s="1"/>
      <c r="B515" s="122" t="s">
        <v>269</v>
      </c>
      <c r="C515" s="134"/>
      <c r="D515" s="134"/>
      <c r="E515" s="237"/>
      <c r="F515" s="134"/>
      <c r="G515" s="134"/>
      <c r="H515" s="76">
        <v>1195</v>
      </c>
      <c r="I515" s="122" t="s">
        <v>270</v>
      </c>
      <c r="J515" s="13"/>
      <c r="K515" s="41"/>
      <c r="L515" s="14"/>
    </row>
    <row r="516" spans="1:12" ht="38.25">
      <c r="A516" s="1"/>
      <c r="B516" s="122" t="s">
        <v>269</v>
      </c>
      <c r="C516" s="134"/>
      <c r="D516" s="134"/>
      <c r="E516" s="237"/>
      <c r="F516" s="76">
        <v>1</v>
      </c>
      <c r="G516" s="134"/>
      <c r="H516" s="76"/>
      <c r="I516" s="122" t="s">
        <v>271</v>
      </c>
      <c r="J516" s="13"/>
      <c r="K516" s="41"/>
      <c r="L516" s="14"/>
    </row>
    <row r="517" spans="1:12" ht="38.25">
      <c r="A517" s="1"/>
      <c r="B517" s="122" t="s">
        <v>272</v>
      </c>
      <c r="C517" s="171"/>
      <c r="D517" s="171"/>
      <c r="E517" s="238">
        <f>11800+69000</f>
        <v>80800</v>
      </c>
      <c r="F517" s="171"/>
      <c r="G517" s="14"/>
      <c r="H517" s="14"/>
      <c r="I517" s="122" t="s">
        <v>273</v>
      </c>
      <c r="J517" s="13"/>
      <c r="K517" s="41"/>
      <c r="L517" s="14" t="s">
        <v>68</v>
      </c>
    </row>
    <row r="518" spans="1:12" ht="51">
      <c r="A518" s="1"/>
      <c r="B518" s="122" t="s">
        <v>272</v>
      </c>
      <c r="C518" s="171"/>
      <c r="D518" s="171"/>
      <c r="E518" s="238"/>
      <c r="F518" s="171"/>
      <c r="G518" s="76">
        <v>113849</v>
      </c>
      <c r="H518" s="76">
        <v>113849</v>
      </c>
      <c r="I518" s="122" t="s">
        <v>274</v>
      </c>
      <c r="J518" s="13"/>
      <c r="K518" s="41"/>
      <c r="L518" s="14"/>
    </row>
    <row r="519" spans="1:12" ht="65.25" customHeight="1">
      <c r="A519" s="1"/>
      <c r="B519" s="122" t="s">
        <v>275</v>
      </c>
      <c r="C519" s="171"/>
      <c r="D519" s="171"/>
      <c r="E519" s="238">
        <v>6600</v>
      </c>
      <c r="F519" s="76"/>
      <c r="G519" s="76"/>
      <c r="H519" s="171"/>
      <c r="I519" s="122" t="s">
        <v>276</v>
      </c>
      <c r="J519" s="13"/>
      <c r="K519" s="41"/>
      <c r="L519" s="14" t="s">
        <v>68</v>
      </c>
    </row>
    <row r="520" spans="1:12" ht="51">
      <c r="A520" s="1"/>
      <c r="B520" s="122" t="s">
        <v>275</v>
      </c>
      <c r="C520" s="171"/>
      <c r="D520" s="171"/>
      <c r="E520" s="238"/>
      <c r="F520" s="76"/>
      <c r="G520" s="76">
        <v>3652</v>
      </c>
      <c r="H520" s="171"/>
      <c r="I520" s="122" t="s">
        <v>277</v>
      </c>
      <c r="J520" s="13"/>
      <c r="K520" s="41"/>
      <c r="L520" s="14"/>
    </row>
    <row r="521" spans="1:12" ht="66" customHeight="1">
      <c r="A521" s="112"/>
      <c r="B521" s="122" t="s">
        <v>278</v>
      </c>
      <c r="C521" s="239"/>
      <c r="D521" s="239"/>
      <c r="E521" s="238">
        <v>66282</v>
      </c>
      <c r="F521" s="240"/>
      <c r="G521" s="228"/>
      <c r="H521" s="239"/>
      <c r="I521" s="122" t="s">
        <v>336</v>
      </c>
      <c r="J521" s="13"/>
      <c r="K521" s="41"/>
      <c r="L521" s="14" t="s">
        <v>68</v>
      </c>
    </row>
    <row r="522" spans="1:12" ht="40.5" customHeight="1">
      <c r="A522" s="112"/>
      <c r="B522" s="122" t="s">
        <v>278</v>
      </c>
      <c r="C522" s="239"/>
      <c r="D522" s="239"/>
      <c r="E522" s="238"/>
      <c r="F522" s="240"/>
      <c r="G522" s="228">
        <v>101</v>
      </c>
      <c r="H522" s="239"/>
      <c r="I522" s="122" t="s">
        <v>279</v>
      </c>
      <c r="J522" s="13"/>
      <c r="K522" s="41"/>
      <c r="L522" s="14"/>
    </row>
    <row r="523" spans="1:12" ht="51">
      <c r="A523" s="1"/>
      <c r="B523" s="242" t="s">
        <v>433</v>
      </c>
      <c r="C523" s="76">
        <v>40000</v>
      </c>
      <c r="D523" s="171"/>
      <c r="E523" s="76"/>
      <c r="F523" s="76"/>
      <c r="G523" s="171"/>
      <c r="H523" s="171"/>
      <c r="I523" s="122" t="s">
        <v>266</v>
      </c>
      <c r="J523" s="14"/>
      <c r="K523" s="62"/>
      <c r="L523" s="14"/>
    </row>
    <row r="524" spans="1:12" ht="69.75" customHeight="1">
      <c r="A524" s="1"/>
      <c r="B524" s="122" t="s">
        <v>280</v>
      </c>
      <c r="C524" s="171"/>
      <c r="D524" s="171"/>
      <c r="E524" s="76">
        <v>2421</v>
      </c>
      <c r="F524" s="76"/>
      <c r="G524" s="225"/>
      <c r="H524" s="171"/>
      <c r="I524" s="122" t="s">
        <v>281</v>
      </c>
      <c r="J524" s="13"/>
      <c r="K524" s="41"/>
      <c r="L524" s="14" t="s">
        <v>68</v>
      </c>
    </row>
    <row r="525" spans="1:12" ht="144.75" customHeight="1">
      <c r="A525" s="1"/>
      <c r="B525" s="122" t="s">
        <v>280</v>
      </c>
      <c r="C525" s="171"/>
      <c r="D525" s="171"/>
      <c r="E525" s="229"/>
      <c r="F525" s="76"/>
      <c r="G525" s="225">
        <v>257</v>
      </c>
      <c r="H525" s="171"/>
      <c r="I525" s="122" t="s">
        <v>282</v>
      </c>
      <c r="J525" s="13"/>
      <c r="K525" s="41"/>
      <c r="L525" s="14"/>
    </row>
    <row r="526" spans="1:12" ht="69.75" hidden="1" customHeight="1">
      <c r="A526" s="112"/>
      <c r="B526" s="122" t="s">
        <v>283</v>
      </c>
      <c r="C526" s="239"/>
      <c r="D526" s="239"/>
      <c r="E526" s="240"/>
      <c r="F526" s="240"/>
      <c r="G526" s="171"/>
      <c r="H526" s="239"/>
      <c r="I526" s="122" t="s">
        <v>284</v>
      </c>
      <c r="J526" s="13"/>
      <c r="K526" s="41"/>
      <c r="L526" s="14" t="s">
        <v>68</v>
      </c>
    </row>
    <row r="527" spans="1:12" ht="25.5" hidden="1">
      <c r="A527" s="1">
        <v>927</v>
      </c>
      <c r="B527" s="122" t="s">
        <v>44</v>
      </c>
      <c r="C527" s="134">
        <f>SUM(C528:C538)</f>
        <v>0</v>
      </c>
      <c r="D527" s="134">
        <f t="shared" ref="D527:H527" si="52">SUM(D528:D538)</f>
        <v>0</v>
      </c>
      <c r="E527" s="134">
        <f t="shared" si="52"/>
        <v>0</v>
      </c>
      <c r="F527" s="134">
        <f t="shared" si="52"/>
        <v>0</v>
      </c>
      <c r="G527" s="134">
        <f t="shared" si="52"/>
        <v>0</v>
      </c>
      <c r="H527" s="134">
        <f t="shared" si="52"/>
        <v>0</v>
      </c>
      <c r="I527" s="122"/>
      <c r="J527" s="96"/>
      <c r="K527" s="115"/>
      <c r="L527" s="14"/>
    </row>
    <row r="528" spans="1:12" hidden="1">
      <c r="A528" s="114"/>
      <c r="B528" s="122"/>
      <c r="C528" s="174"/>
      <c r="D528" s="174"/>
      <c r="E528" s="232"/>
      <c r="F528" s="232"/>
      <c r="G528" s="232"/>
      <c r="H528" s="76"/>
      <c r="I528" s="122"/>
      <c r="J528" s="96"/>
      <c r="K528" s="115"/>
      <c r="L528" s="14" t="s">
        <v>68</v>
      </c>
    </row>
    <row r="529" spans="1:12" hidden="1">
      <c r="A529" s="114"/>
      <c r="B529" s="122"/>
      <c r="C529" s="174"/>
      <c r="D529" s="174"/>
      <c r="E529" s="232"/>
      <c r="F529" s="232"/>
      <c r="G529" s="232"/>
      <c r="H529" s="76"/>
      <c r="I529" s="122"/>
      <c r="J529" s="96"/>
      <c r="K529" s="115"/>
      <c r="L529" s="14" t="s">
        <v>68</v>
      </c>
    </row>
    <row r="530" spans="1:12" hidden="1">
      <c r="A530" s="114"/>
      <c r="B530" s="122"/>
      <c r="C530" s="174"/>
      <c r="D530" s="174"/>
      <c r="E530" s="232"/>
      <c r="F530" s="174"/>
      <c r="G530" s="232"/>
      <c r="H530" s="76"/>
      <c r="I530" s="122"/>
      <c r="J530" s="96"/>
      <c r="K530" s="115"/>
      <c r="L530" s="14" t="s">
        <v>68</v>
      </c>
    </row>
    <row r="531" spans="1:12" hidden="1">
      <c r="A531" s="114"/>
      <c r="B531" s="122"/>
      <c r="C531" s="174"/>
      <c r="D531" s="174"/>
      <c r="E531" s="232"/>
      <c r="F531" s="174"/>
      <c r="G531" s="232"/>
      <c r="H531" s="76"/>
      <c r="I531" s="122"/>
      <c r="J531" s="96"/>
      <c r="K531" s="115"/>
      <c r="L531" s="14" t="s">
        <v>68</v>
      </c>
    </row>
    <row r="532" spans="1:12" hidden="1">
      <c r="A532" s="114"/>
      <c r="B532" s="122"/>
      <c r="C532" s="174"/>
      <c r="D532" s="174"/>
      <c r="E532" s="232"/>
      <c r="F532" s="232"/>
      <c r="G532" s="232"/>
      <c r="H532" s="76"/>
      <c r="I532" s="122"/>
      <c r="J532" s="96"/>
      <c r="K532" s="115"/>
      <c r="L532" s="14"/>
    </row>
    <row r="533" spans="1:12" hidden="1">
      <c r="A533" s="114"/>
      <c r="B533" s="122"/>
      <c r="C533" s="174"/>
      <c r="D533" s="174"/>
      <c r="E533" s="232"/>
      <c r="F533" s="232"/>
      <c r="G533" s="232"/>
      <c r="H533" s="76"/>
      <c r="I533" s="122"/>
      <c r="J533" s="96"/>
      <c r="K533" s="115"/>
      <c r="L533" s="14" t="s">
        <v>68</v>
      </c>
    </row>
    <row r="534" spans="1:12" hidden="1">
      <c r="A534" s="114"/>
      <c r="B534" s="122"/>
      <c r="C534" s="174"/>
      <c r="D534" s="174"/>
      <c r="E534" s="232"/>
      <c r="F534" s="174"/>
      <c r="G534" s="232"/>
      <c r="H534" s="76"/>
      <c r="I534" s="122"/>
      <c r="J534" s="96"/>
      <c r="K534" s="115"/>
      <c r="L534" s="14" t="s">
        <v>68</v>
      </c>
    </row>
    <row r="535" spans="1:12" hidden="1">
      <c r="A535" s="114"/>
      <c r="B535" s="122"/>
      <c r="C535" s="174"/>
      <c r="D535" s="174"/>
      <c r="E535" s="174"/>
      <c r="F535" s="232"/>
      <c r="G535" s="232"/>
      <c r="H535" s="76"/>
      <c r="I535" s="122"/>
      <c r="J535" s="96"/>
      <c r="K535" s="115"/>
      <c r="L535" s="14" t="s">
        <v>68</v>
      </c>
    </row>
    <row r="536" spans="1:12" ht="12.75" hidden="1" customHeight="1">
      <c r="A536" s="114"/>
      <c r="B536" s="122"/>
      <c r="C536" s="174"/>
      <c r="D536" s="174"/>
      <c r="E536" s="232"/>
      <c r="F536" s="174"/>
      <c r="G536" s="232"/>
      <c r="H536" s="76"/>
      <c r="I536" s="122"/>
      <c r="J536" s="96"/>
      <c r="K536" s="115"/>
      <c r="L536" s="121" t="s">
        <v>86</v>
      </c>
    </row>
    <row r="537" spans="1:12" hidden="1">
      <c r="A537" s="114"/>
      <c r="B537" s="122"/>
      <c r="C537" s="174"/>
      <c r="D537" s="174"/>
      <c r="E537" s="232"/>
      <c r="F537" s="232"/>
      <c r="G537" s="232"/>
      <c r="H537" s="76"/>
      <c r="I537" s="122"/>
      <c r="J537" s="96"/>
      <c r="K537" s="115"/>
      <c r="L537" s="14"/>
    </row>
    <row r="538" spans="1:12" hidden="1">
      <c r="A538" s="114"/>
      <c r="B538" s="122"/>
      <c r="C538" s="174"/>
      <c r="D538" s="232"/>
      <c r="E538" s="232"/>
      <c r="F538" s="232"/>
      <c r="G538" s="232"/>
      <c r="H538" s="76"/>
      <c r="I538" s="122"/>
      <c r="J538" s="96"/>
      <c r="K538" s="115"/>
      <c r="L538" s="14"/>
    </row>
    <row r="539" spans="1:12" ht="38.25" hidden="1">
      <c r="A539" s="114">
        <v>938</v>
      </c>
      <c r="B539" s="122" t="s">
        <v>18</v>
      </c>
      <c r="C539" s="241">
        <f>SUM(C540:C541)</f>
        <v>0</v>
      </c>
      <c r="D539" s="241">
        <f t="shared" ref="D539:H539" si="53">SUM(D540:D541)</f>
        <v>0</v>
      </c>
      <c r="E539" s="241">
        <f t="shared" si="53"/>
        <v>0</v>
      </c>
      <c r="F539" s="241">
        <f t="shared" si="53"/>
        <v>0</v>
      </c>
      <c r="G539" s="241">
        <f t="shared" si="53"/>
        <v>0</v>
      </c>
      <c r="H539" s="241">
        <f t="shared" si="53"/>
        <v>0</v>
      </c>
      <c r="I539" s="122"/>
      <c r="J539" s="96"/>
      <c r="K539" s="115"/>
      <c r="L539" s="14"/>
    </row>
    <row r="540" spans="1:12" hidden="1">
      <c r="A540" s="114"/>
      <c r="B540" s="122"/>
      <c r="C540" s="174"/>
      <c r="D540" s="174"/>
      <c r="E540" s="174"/>
      <c r="F540" s="232"/>
      <c r="G540" s="232"/>
      <c r="H540" s="76"/>
      <c r="I540" s="122"/>
      <c r="J540" s="96"/>
      <c r="K540" s="115"/>
      <c r="L540" s="14" t="s">
        <v>68</v>
      </c>
    </row>
    <row r="541" spans="1:12" hidden="1">
      <c r="A541" s="114"/>
      <c r="B541" s="122"/>
      <c r="C541" s="174"/>
      <c r="D541" s="174"/>
      <c r="E541" s="232"/>
      <c r="F541" s="232"/>
      <c r="G541" s="232"/>
      <c r="H541" s="76"/>
      <c r="I541" s="122"/>
      <c r="J541" s="96"/>
      <c r="K541" s="115"/>
      <c r="L541" s="14"/>
    </row>
    <row r="542" spans="1:12" ht="141.75" customHeight="1">
      <c r="A542" s="114"/>
      <c r="B542" s="122" t="s">
        <v>328</v>
      </c>
      <c r="C542" s="232">
        <v>-18</v>
      </c>
      <c r="D542" s="174"/>
      <c r="E542" s="232"/>
      <c r="F542" s="232"/>
      <c r="G542" s="232"/>
      <c r="H542" s="76"/>
      <c r="I542" s="122" t="s">
        <v>291</v>
      </c>
      <c r="J542" s="96"/>
      <c r="K542" s="115"/>
      <c r="L542" s="14"/>
    </row>
    <row r="543" spans="1:12" ht="53.25" customHeight="1">
      <c r="A543" s="114"/>
      <c r="B543" s="122" t="s">
        <v>285</v>
      </c>
      <c r="C543" s="174"/>
      <c r="D543" s="174"/>
      <c r="E543" s="232">
        <v>3864</v>
      </c>
      <c r="F543" s="232"/>
      <c r="G543" s="232"/>
      <c r="H543" s="76"/>
      <c r="I543" s="122" t="s">
        <v>286</v>
      </c>
      <c r="J543" s="96"/>
      <c r="K543" s="115"/>
      <c r="L543" s="14"/>
    </row>
    <row r="544" spans="1:12" ht="63.75">
      <c r="A544" s="114"/>
      <c r="B544" s="122" t="s">
        <v>285</v>
      </c>
      <c r="C544" s="174"/>
      <c r="D544" s="174"/>
      <c r="E544" s="232"/>
      <c r="F544" s="232"/>
      <c r="G544" s="232">
        <v>859</v>
      </c>
      <c r="H544" s="76"/>
      <c r="I544" s="122" t="s">
        <v>287</v>
      </c>
      <c r="J544" s="96"/>
      <c r="K544" s="115"/>
      <c r="L544" s="14"/>
    </row>
    <row r="545" spans="1:12" hidden="1">
      <c r="A545" s="1"/>
      <c r="B545" s="122"/>
      <c r="C545" s="46"/>
      <c r="D545" s="46"/>
      <c r="E545" s="14"/>
      <c r="F545" s="14"/>
      <c r="G545" s="46"/>
      <c r="H545" s="46"/>
      <c r="I545" s="122"/>
      <c r="J545" s="13"/>
      <c r="K545" s="41"/>
      <c r="L545" s="14" t="s">
        <v>68</v>
      </c>
    </row>
    <row r="546" spans="1:12" ht="15.75" hidden="1">
      <c r="A546" s="112"/>
      <c r="B546" s="122"/>
      <c r="C546" s="135"/>
      <c r="D546" s="135"/>
      <c r="E546" s="113"/>
      <c r="F546" s="113"/>
      <c r="G546" s="46"/>
      <c r="H546" s="135"/>
      <c r="I546" s="122"/>
      <c r="J546" s="13"/>
      <c r="K546" s="41"/>
      <c r="L546" s="14" t="s">
        <v>68</v>
      </c>
    </row>
    <row r="547" spans="1:12" hidden="1">
      <c r="A547" s="1"/>
      <c r="B547" s="122"/>
      <c r="C547" s="46"/>
      <c r="D547" s="46"/>
      <c r="E547" s="14"/>
      <c r="F547" s="14"/>
      <c r="G547" s="46"/>
      <c r="H547" s="46"/>
      <c r="I547" s="122"/>
      <c r="J547" s="13"/>
      <c r="K547" s="41"/>
      <c r="L547" s="14" t="s">
        <v>68</v>
      </c>
    </row>
    <row r="548" spans="1:12" ht="15.75" hidden="1">
      <c r="A548" s="112"/>
      <c r="B548" s="122"/>
      <c r="C548" s="135"/>
      <c r="D548" s="135"/>
      <c r="E548" s="113"/>
      <c r="F548" s="113"/>
      <c r="G548" s="46"/>
      <c r="H548" s="135"/>
      <c r="I548" s="122"/>
      <c r="J548" s="13"/>
      <c r="K548" s="41"/>
      <c r="L548" s="14" t="s">
        <v>68</v>
      </c>
    </row>
    <row r="549" spans="1:12" s="185" customFormat="1" ht="15.75" hidden="1">
      <c r="A549" s="112"/>
      <c r="B549" s="122"/>
      <c r="C549" s="113"/>
      <c r="D549" s="184"/>
      <c r="E549" s="31"/>
      <c r="F549" s="113"/>
      <c r="G549" s="184"/>
      <c r="H549" s="113"/>
      <c r="I549" s="122"/>
      <c r="J549" s="13"/>
      <c r="K549" s="41"/>
      <c r="L549" s="184"/>
    </row>
    <row r="550" spans="1:12" ht="15.75" hidden="1">
      <c r="A550" s="112"/>
      <c r="B550" s="122"/>
      <c r="C550" s="46"/>
      <c r="D550" s="46"/>
      <c r="E550" s="113"/>
      <c r="F550" s="113"/>
      <c r="G550" s="14"/>
      <c r="H550" s="113"/>
      <c r="I550" s="122"/>
      <c r="J550" s="13"/>
      <c r="K550" s="41"/>
      <c r="L550" s="14" t="s">
        <v>68</v>
      </c>
    </row>
    <row r="551" spans="1:12" ht="15.75" hidden="1">
      <c r="A551" s="112"/>
      <c r="B551" s="111"/>
      <c r="C551" s="46"/>
      <c r="D551" s="135"/>
      <c r="E551" s="113"/>
      <c r="F551" s="113"/>
      <c r="G551" s="14"/>
      <c r="H551" s="113"/>
      <c r="I551" s="122"/>
      <c r="J551" s="13"/>
      <c r="K551" s="41"/>
      <c r="L551" s="14" t="s">
        <v>68</v>
      </c>
    </row>
    <row r="552" spans="1:12" hidden="1">
      <c r="A552" s="114"/>
      <c r="B552" s="95"/>
      <c r="C552" s="136"/>
      <c r="D552" s="136"/>
      <c r="E552" s="96"/>
      <c r="F552" s="96"/>
      <c r="G552" s="96"/>
      <c r="H552" s="14"/>
      <c r="I552" s="122"/>
      <c r="J552" s="96"/>
      <c r="K552" s="115"/>
      <c r="L552" s="14" t="s">
        <v>68</v>
      </c>
    </row>
    <row r="553" spans="1:12" hidden="1">
      <c r="A553" s="114"/>
      <c r="B553" s="95"/>
      <c r="C553" s="136"/>
      <c r="D553" s="174"/>
      <c r="E553" s="96"/>
      <c r="F553" s="96"/>
      <c r="G553" s="96"/>
      <c r="H553" s="14"/>
      <c r="I553" s="122"/>
      <c r="J553" s="96"/>
      <c r="K553" s="115"/>
      <c r="L553" s="14" t="s">
        <v>68</v>
      </c>
    </row>
    <row r="554" spans="1:12" hidden="1">
      <c r="A554" s="114"/>
      <c r="B554" s="95"/>
      <c r="C554" s="136"/>
      <c r="D554" s="136"/>
      <c r="E554" s="96"/>
      <c r="F554" s="96"/>
      <c r="G554" s="96"/>
      <c r="H554" s="14"/>
      <c r="I554" s="122"/>
      <c r="J554" s="96"/>
      <c r="K554" s="115"/>
      <c r="L554" s="14" t="s">
        <v>68</v>
      </c>
    </row>
    <row r="555" spans="1:12" ht="25.5">
      <c r="A555" s="1">
        <v>927</v>
      </c>
      <c r="B555" s="302" t="s">
        <v>44</v>
      </c>
      <c r="C555" s="13">
        <f>SUM(C556:C566)</f>
        <v>0</v>
      </c>
      <c r="D555" s="13">
        <f t="shared" ref="D555:H555" si="54">SUM(D556:D566)</f>
        <v>0</v>
      </c>
      <c r="E555" s="13">
        <f t="shared" si="54"/>
        <v>0</v>
      </c>
      <c r="F555" s="13">
        <f t="shared" si="54"/>
        <v>19613</v>
      </c>
      <c r="G555" s="13">
        <f t="shared" si="54"/>
        <v>0</v>
      </c>
      <c r="H555" s="13">
        <f t="shared" si="54"/>
        <v>0</v>
      </c>
      <c r="I555" s="122"/>
      <c r="J555" s="96"/>
      <c r="K555" s="115"/>
      <c r="L555" s="14"/>
    </row>
    <row r="556" spans="1:12" ht="38.25">
      <c r="A556" s="211"/>
      <c r="B556" s="310" t="s">
        <v>152</v>
      </c>
      <c r="C556" s="212"/>
      <c r="D556" s="212"/>
      <c r="E556" s="213"/>
      <c r="F556" s="213">
        <v>11737</v>
      </c>
      <c r="G556" s="213"/>
      <c r="H556" s="191"/>
      <c r="I556" s="122"/>
      <c r="J556" s="96"/>
      <c r="K556" s="115"/>
      <c r="L556" s="14" t="s">
        <v>68</v>
      </c>
    </row>
    <row r="557" spans="1:12" ht="25.5">
      <c r="A557" s="211"/>
      <c r="B557" s="310" t="s">
        <v>153</v>
      </c>
      <c r="C557" s="212"/>
      <c r="D557" s="213"/>
      <c r="E557" s="213"/>
      <c r="F557" s="213">
        <v>7876</v>
      </c>
      <c r="G557" s="213"/>
      <c r="H557" s="191"/>
      <c r="I557" s="122"/>
      <c r="J557" s="96"/>
      <c r="K557" s="115"/>
      <c r="L557" s="14" t="s">
        <v>68</v>
      </c>
    </row>
    <row r="558" spans="1:12" hidden="1">
      <c r="A558" s="114"/>
      <c r="B558" s="170"/>
      <c r="C558" s="136"/>
      <c r="D558" s="136"/>
      <c r="E558" s="96"/>
      <c r="F558" s="136"/>
      <c r="G558" s="96"/>
      <c r="H558" s="14"/>
      <c r="I558" s="122"/>
      <c r="J558" s="96"/>
      <c r="K558" s="115"/>
      <c r="L558" s="14" t="s">
        <v>68</v>
      </c>
    </row>
    <row r="559" spans="1:12" hidden="1">
      <c r="A559" s="114"/>
      <c r="B559" s="170"/>
      <c r="C559" s="136"/>
      <c r="D559" s="136"/>
      <c r="E559" s="96"/>
      <c r="F559" s="136"/>
      <c r="G559" s="96"/>
      <c r="H559" s="14"/>
      <c r="I559" s="122"/>
      <c r="J559" s="96"/>
      <c r="K559" s="115"/>
      <c r="L559" s="14" t="s">
        <v>68</v>
      </c>
    </row>
    <row r="560" spans="1:12" hidden="1">
      <c r="A560" s="114"/>
      <c r="B560" s="95"/>
      <c r="C560" s="136"/>
      <c r="D560" s="136"/>
      <c r="E560" s="96"/>
      <c r="F560" s="96"/>
      <c r="G560" s="96"/>
      <c r="H560" s="14"/>
      <c r="I560" s="122"/>
      <c r="J560" s="96"/>
      <c r="K560" s="115"/>
      <c r="L560" s="14"/>
    </row>
    <row r="561" spans="1:12" hidden="1">
      <c r="A561" s="114"/>
      <c r="B561" s="170"/>
      <c r="C561" s="136"/>
      <c r="D561" s="136"/>
      <c r="E561" s="96"/>
      <c r="F561" s="96"/>
      <c r="G561" s="96"/>
      <c r="H561" s="14"/>
      <c r="I561" s="122"/>
      <c r="J561" s="96"/>
      <c r="K561" s="115"/>
      <c r="L561" s="14" t="s">
        <v>68</v>
      </c>
    </row>
    <row r="562" spans="1:12" hidden="1">
      <c r="A562" s="114"/>
      <c r="B562" s="170"/>
      <c r="C562" s="136"/>
      <c r="D562" s="136"/>
      <c r="E562" s="96"/>
      <c r="F562" s="136"/>
      <c r="G562" s="96"/>
      <c r="H562" s="14"/>
      <c r="I562" s="122"/>
      <c r="J562" s="96"/>
      <c r="K562" s="115"/>
      <c r="L562" s="14" t="s">
        <v>68</v>
      </c>
    </row>
    <row r="563" spans="1:12" hidden="1">
      <c r="A563" s="114"/>
      <c r="B563" s="95"/>
      <c r="C563" s="136"/>
      <c r="D563" s="136"/>
      <c r="E563" s="136"/>
      <c r="F563" s="96"/>
      <c r="G563" s="96"/>
      <c r="H563" s="14"/>
      <c r="I563" s="122"/>
      <c r="J563" s="96"/>
      <c r="K563" s="115"/>
      <c r="L563" s="14" t="s">
        <v>68</v>
      </c>
    </row>
    <row r="564" spans="1:12" ht="12.75" hidden="1" customHeight="1">
      <c r="A564" s="114"/>
      <c r="B564" s="95"/>
      <c r="C564" s="136"/>
      <c r="D564" s="136"/>
      <c r="E564" s="96"/>
      <c r="F564" s="136"/>
      <c r="G564" s="96"/>
      <c r="H564" s="14"/>
      <c r="I564" s="122"/>
      <c r="J564" s="96"/>
      <c r="K564" s="115"/>
      <c r="L564" s="121" t="s">
        <v>86</v>
      </c>
    </row>
    <row r="565" spans="1:12" hidden="1">
      <c r="A565" s="114"/>
      <c r="B565" s="95"/>
      <c r="C565" s="136"/>
      <c r="D565" s="136"/>
      <c r="E565" s="96"/>
      <c r="F565" s="96"/>
      <c r="G565" s="96"/>
      <c r="H565" s="14"/>
      <c r="I565" s="122"/>
      <c r="J565" s="96"/>
      <c r="K565" s="115"/>
      <c r="L565" s="14"/>
    </row>
    <row r="566" spans="1:12" hidden="1">
      <c r="A566" s="114"/>
      <c r="B566" s="95"/>
      <c r="C566" s="136"/>
      <c r="D566" s="96"/>
      <c r="E566" s="96"/>
      <c r="F566" s="96"/>
      <c r="G566" s="96"/>
      <c r="H566" s="14"/>
      <c r="I566" s="40"/>
      <c r="J566" s="96"/>
      <c r="K566" s="115"/>
      <c r="L566" s="14"/>
    </row>
    <row r="567" spans="1:12" ht="38.25">
      <c r="A567" s="114">
        <v>938</v>
      </c>
      <c r="B567" s="302" t="s">
        <v>18</v>
      </c>
      <c r="C567" s="114">
        <f>SUM(C568:C569)</f>
        <v>0</v>
      </c>
      <c r="D567" s="114">
        <f t="shared" ref="D567:H567" si="55">SUM(D568:D569)</f>
        <v>0</v>
      </c>
      <c r="E567" s="114">
        <f t="shared" si="55"/>
        <v>0</v>
      </c>
      <c r="F567" s="114">
        <f t="shared" si="55"/>
        <v>0</v>
      </c>
      <c r="G567" s="114">
        <f t="shared" si="55"/>
        <v>0</v>
      </c>
      <c r="H567" s="114">
        <f t="shared" si="55"/>
        <v>0</v>
      </c>
      <c r="I567" s="9"/>
      <c r="J567" s="96"/>
      <c r="K567" s="115"/>
      <c r="L567" s="14"/>
    </row>
    <row r="568" spans="1:12">
      <c r="A568" s="114"/>
      <c r="B568" s="95"/>
      <c r="C568" s="136"/>
      <c r="D568" s="136"/>
      <c r="E568" s="136"/>
      <c r="F568" s="96"/>
      <c r="G568" s="96"/>
      <c r="H568" s="14"/>
      <c r="I568" s="9"/>
      <c r="J568" s="96"/>
      <c r="K568" s="115"/>
      <c r="L568" s="14" t="s">
        <v>68</v>
      </c>
    </row>
    <row r="569" spans="1:12">
      <c r="A569" s="114"/>
      <c r="B569" s="95"/>
      <c r="C569" s="136"/>
      <c r="D569" s="136"/>
      <c r="E569" s="96"/>
      <c r="F569" s="96"/>
      <c r="G569" s="96"/>
      <c r="H569" s="14"/>
      <c r="I569" s="73"/>
      <c r="J569" s="96"/>
      <c r="K569" s="115"/>
      <c r="L569" s="14"/>
    </row>
    <row r="570" spans="1:12">
      <c r="A570" s="114"/>
      <c r="B570" s="6" t="s">
        <v>32</v>
      </c>
      <c r="C570" s="80">
        <f>C495+C497</f>
        <v>2932874</v>
      </c>
      <c r="D570" s="80">
        <f t="shared" ref="D570:H570" si="56">D495+D497</f>
        <v>-13687</v>
      </c>
      <c r="E570" s="80">
        <f t="shared" si="56"/>
        <v>405527</v>
      </c>
      <c r="F570" s="80">
        <f t="shared" si="56"/>
        <v>701582</v>
      </c>
      <c r="G570" s="80">
        <f t="shared" si="56"/>
        <v>658117</v>
      </c>
      <c r="H570" s="80">
        <f t="shared" si="56"/>
        <v>658117</v>
      </c>
      <c r="I570" s="116">
        <f>G570-H570</f>
        <v>0</v>
      </c>
      <c r="J570" s="80" t="e">
        <f>SUM(J495+J497)</f>
        <v>#REF!</v>
      </c>
      <c r="K570" s="100" t="e">
        <f>SUM(K495+K497)</f>
        <v>#REF!</v>
      </c>
      <c r="L570" s="14"/>
    </row>
    <row r="571" spans="1:12">
      <c r="A571" s="13"/>
      <c r="B571" s="117"/>
      <c r="C571" s="46"/>
      <c r="D571" s="46"/>
      <c r="E571" s="14"/>
      <c r="F571" s="14"/>
      <c r="G571" s="14"/>
      <c r="H571" s="81"/>
      <c r="I571" s="58"/>
      <c r="J571" s="81"/>
      <c r="K571" s="62"/>
      <c r="L571" s="14"/>
    </row>
    <row r="572" spans="1:12" s="148" customFormat="1" ht="63" customHeight="1" collapsed="1">
      <c r="A572" s="397" t="s">
        <v>0</v>
      </c>
      <c r="B572" s="398"/>
      <c r="C572" s="151">
        <f t="shared" ref="C572:D572" si="57">C578+C585+C587+C588+C582+C586+C576+C575+C574+C577</f>
        <v>0</v>
      </c>
      <c r="D572" s="151">
        <f t="shared" si="57"/>
        <v>0</v>
      </c>
      <c r="E572" s="151">
        <f>E578+E585+E587+E588+E582+E586+E576+E575+E574+E577</f>
        <v>8582</v>
      </c>
      <c r="F572" s="151">
        <f t="shared" ref="F572:H572" si="58">F578+F585+F587+F588+F582+F586+F576+F575+F574+F577</f>
        <v>61324</v>
      </c>
      <c r="G572" s="151"/>
      <c r="H572" s="151">
        <f t="shared" si="58"/>
        <v>0</v>
      </c>
      <c r="I572" s="145"/>
      <c r="J572" s="151">
        <f>SUM(J573:J577)</f>
        <v>0</v>
      </c>
      <c r="K572" s="152"/>
      <c r="L572" s="147"/>
    </row>
    <row r="573" spans="1:12" ht="33.75" hidden="1">
      <c r="A573" s="1">
        <v>905</v>
      </c>
      <c r="B573" s="38" t="s">
        <v>6</v>
      </c>
      <c r="C573" s="46"/>
      <c r="D573" s="46"/>
      <c r="E573" s="46"/>
      <c r="F573" s="133"/>
      <c r="G573" s="46"/>
      <c r="H573" s="46"/>
      <c r="I573" s="73"/>
      <c r="J573" s="14">
        <v>0</v>
      </c>
      <c r="K573" s="62"/>
      <c r="L573" s="14"/>
    </row>
    <row r="574" spans="1:12" ht="38.25">
      <c r="A574" s="8">
        <v>901</v>
      </c>
      <c r="B574" s="302" t="s">
        <v>2</v>
      </c>
      <c r="C574" s="213"/>
      <c r="D574" s="213"/>
      <c r="E574" s="213"/>
      <c r="F574" s="213">
        <v>42070</v>
      </c>
      <c r="G574" s="213"/>
      <c r="H574" s="213"/>
      <c r="I574" s="141"/>
      <c r="J574" s="14"/>
      <c r="K574" s="62"/>
      <c r="L574" s="14"/>
    </row>
    <row r="575" spans="1:12">
      <c r="A575" s="8">
        <v>902</v>
      </c>
      <c r="B575" s="302" t="s">
        <v>3</v>
      </c>
      <c r="C575" s="213"/>
      <c r="D575" s="213"/>
      <c r="E575" s="213">
        <v>7397</v>
      </c>
      <c r="F575" s="213"/>
      <c r="G575" s="213"/>
      <c r="H575" s="213"/>
      <c r="I575" s="141"/>
      <c r="J575" s="118"/>
      <c r="K575" s="119"/>
      <c r="L575" s="14"/>
    </row>
    <row r="576" spans="1:12" ht="25.5">
      <c r="A576" s="8">
        <v>903</v>
      </c>
      <c r="B576" s="302" t="s">
        <v>4</v>
      </c>
      <c r="C576" s="213"/>
      <c r="D576" s="213"/>
      <c r="E576" s="213">
        <v>183</v>
      </c>
      <c r="F576" s="213">
        <v>18223</v>
      </c>
      <c r="G576" s="213"/>
      <c r="H576" s="213"/>
      <c r="I576" s="141"/>
      <c r="J576" s="118"/>
      <c r="K576" s="119"/>
      <c r="L576" s="14"/>
    </row>
    <row r="577" spans="1:12" ht="38.25">
      <c r="A577" s="8">
        <v>909</v>
      </c>
      <c r="B577" s="302" t="s">
        <v>9</v>
      </c>
      <c r="C577" s="213"/>
      <c r="D577" s="213"/>
      <c r="E577" s="213"/>
      <c r="F577" s="213">
        <v>1031</v>
      </c>
      <c r="G577" s="213"/>
      <c r="H577" s="213"/>
      <c r="I577" s="141"/>
      <c r="J577" s="14"/>
      <c r="K577" s="62"/>
      <c r="L577" s="14"/>
    </row>
    <row r="578" spans="1:12" ht="25.5" hidden="1">
      <c r="A578" s="8">
        <v>910</v>
      </c>
      <c r="B578" s="302" t="s">
        <v>92</v>
      </c>
      <c r="C578" s="213"/>
      <c r="D578" s="213"/>
      <c r="E578" s="213"/>
      <c r="F578" s="213"/>
      <c r="G578" s="213"/>
      <c r="H578" s="213"/>
      <c r="I578" s="181"/>
      <c r="J578" s="14"/>
      <c r="K578" s="62"/>
      <c r="L578" s="14"/>
    </row>
    <row r="579" spans="1:12" ht="25.5" hidden="1">
      <c r="A579" s="8">
        <v>912</v>
      </c>
      <c r="B579" s="302" t="s">
        <v>57</v>
      </c>
      <c r="C579" s="213"/>
      <c r="D579" s="213"/>
      <c r="E579" s="213"/>
      <c r="F579" s="213"/>
      <c r="G579" s="213"/>
      <c r="H579" s="213"/>
      <c r="I579" s="392"/>
      <c r="J579" s="14"/>
      <c r="K579" s="62"/>
      <c r="L579" s="14" t="s">
        <v>68</v>
      </c>
    </row>
    <row r="580" spans="1:12" ht="38.25" hidden="1">
      <c r="A580" s="390">
        <v>923</v>
      </c>
      <c r="B580" s="7" t="s">
        <v>58</v>
      </c>
      <c r="C580" s="213"/>
      <c r="D580" s="213"/>
      <c r="E580" s="213"/>
      <c r="F580" s="213"/>
      <c r="G580" s="213"/>
      <c r="H580" s="213"/>
      <c r="I580" s="393"/>
      <c r="J580" s="14"/>
      <c r="K580" s="62"/>
      <c r="L580" s="14" t="s">
        <v>68</v>
      </c>
    </row>
    <row r="581" spans="1:12" hidden="1">
      <c r="A581" s="391"/>
      <c r="B581" s="7"/>
      <c r="C581" s="213"/>
      <c r="D581" s="213"/>
      <c r="E581" s="213"/>
      <c r="F581" s="213"/>
      <c r="G581" s="213"/>
      <c r="H581" s="213"/>
      <c r="I581" s="181"/>
      <c r="J581" s="14"/>
      <c r="K581" s="62"/>
      <c r="L581" s="14"/>
    </row>
    <row r="582" spans="1:12" ht="26.25" customHeight="1">
      <c r="A582" s="1">
        <v>927</v>
      </c>
      <c r="B582" s="309" t="s">
        <v>44</v>
      </c>
      <c r="C582" s="213"/>
      <c r="D582" s="213"/>
      <c r="E582" s="213">
        <v>150</v>
      </c>
      <c r="F582" s="213"/>
      <c r="G582" s="213"/>
      <c r="H582" s="213"/>
      <c r="I582" s="122"/>
      <c r="L582" s="14"/>
    </row>
    <row r="583" spans="1:12" ht="25.5" hidden="1">
      <c r="A583" s="8">
        <v>913</v>
      </c>
      <c r="B583" s="311" t="s">
        <v>34</v>
      </c>
      <c r="C583" s="213"/>
      <c r="D583" s="213"/>
      <c r="E583" s="213"/>
      <c r="F583" s="213"/>
      <c r="G583" s="213"/>
      <c r="H583" s="213"/>
      <c r="I583" s="181"/>
      <c r="J583" s="14"/>
      <c r="K583" s="62"/>
      <c r="L583" s="14"/>
    </row>
    <row r="584" spans="1:12" hidden="1">
      <c r="A584" s="8">
        <v>936</v>
      </c>
      <c r="B584" s="312" t="s">
        <v>60</v>
      </c>
      <c r="C584" s="213"/>
      <c r="D584" s="213"/>
      <c r="E584" s="213"/>
      <c r="F584" s="213"/>
      <c r="G584" s="213"/>
      <c r="H584" s="213"/>
      <c r="I584" s="180"/>
      <c r="L584" s="14"/>
    </row>
    <row r="585" spans="1:12" ht="38.25" hidden="1">
      <c r="A585" s="1">
        <v>938</v>
      </c>
      <c r="B585" s="312" t="s">
        <v>93</v>
      </c>
      <c r="C585" s="213"/>
      <c r="D585" s="213"/>
      <c r="E585" s="213"/>
      <c r="F585" s="213"/>
      <c r="G585" s="213"/>
      <c r="H585" s="213"/>
      <c r="I585" s="181"/>
      <c r="L585" s="14"/>
    </row>
    <row r="586" spans="1:12" s="185" customFormat="1" ht="38.25">
      <c r="A586" s="1">
        <v>940</v>
      </c>
      <c r="B586" s="312" t="s">
        <v>19</v>
      </c>
      <c r="C586" s="213"/>
      <c r="D586" s="213"/>
      <c r="E586" s="213">
        <v>400</v>
      </c>
      <c r="F586" s="213"/>
      <c r="G586" s="213"/>
      <c r="H586" s="213"/>
      <c r="I586" s="214" t="s">
        <v>173</v>
      </c>
      <c r="L586" s="184"/>
    </row>
    <row r="587" spans="1:12" ht="51">
      <c r="A587" s="1">
        <v>941</v>
      </c>
      <c r="B587" s="7" t="s">
        <v>51</v>
      </c>
      <c r="C587" s="213"/>
      <c r="D587" s="213"/>
      <c r="E587" s="213">
        <v>452</v>
      </c>
      <c r="F587" s="213"/>
      <c r="G587" s="213"/>
      <c r="H587" s="213"/>
      <c r="I587" s="122"/>
      <c r="L587" s="14"/>
    </row>
    <row r="588" spans="1:12" ht="25.5">
      <c r="A588" s="1">
        <v>947</v>
      </c>
      <c r="B588" s="312" t="s">
        <v>22</v>
      </c>
      <c r="C588" s="213"/>
      <c r="D588" s="213"/>
      <c r="E588" s="213"/>
      <c r="F588" s="213"/>
      <c r="G588" s="213"/>
      <c r="H588" s="213"/>
      <c r="I588" s="122"/>
      <c r="L588" s="14"/>
    </row>
    <row r="589" spans="1:12">
      <c r="C589" s="84"/>
      <c r="D589" s="84"/>
      <c r="E589" s="84"/>
      <c r="F589" s="84"/>
      <c r="G589" s="84"/>
      <c r="H589" s="84"/>
      <c r="L589" s="14"/>
    </row>
    <row r="590" spans="1:12">
      <c r="A590" s="389" t="s">
        <v>61</v>
      </c>
      <c r="B590" s="389"/>
      <c r="C590" s="14">
        <f t="shared" ref="C590" si="59">SUM(C591:C592)</f>
        <v>0</v>
      </c>
      <c r="D590" s="14">
        <v>-12658</v>
      </c>
      <c r="E590" s="14">
        <f>SUM(E591:E592)</f>
        <v>560</v>
      </c>
      <c r="F590" s="14">
        <f t="shared" ref="F590:H590" si="60">SUM(F591:F592)</f>
        <v>0</v>
      </c>
      <c r="G590" s="14">
        <f t="shared" si="60"/>
        <v>0</v>
      </c>
      <c r="H590" s="14">
        <f t="shared" si="60"/>
        <v>0</v>
      </c>
      <c r="I590" s="58"/>
      <c r="L590" s="14"/>
    </row>
    <row r="591" spans="1:12" ht="38.25" hidden="1">
      <c r="A591" s="188">
        <v>905</v>
      </c>
      <c r="B591" s="188"/>
      <c r="C591" s="14"/>
      <c r="D591" s="14"/>
      <c r="E591" s="14">
        <v>560</v>
      </c>
      <c r="F591" s="14"/>
      <c r="G591" s="14"/>
      <c r="H591" s="14"/>
      <c r="I591" s="207" t="s">
        <v>174</v>
      </c>
      <c r="L591" s="94"/>
    </row>
    <row r="592" spans="1:12" ht="63.75" hidden="1">
      <c r="A592" s="13">
        <v>941</v>
      </c>
      <c r="B592" s="207" t="s">
        <v>142</v>
      </c>
      <c r="C592" s="14"/>
      <c r="D592" s="191">
        <v>-15854</v>
      </c>
      <c r="E592" s="191"/>
      <c r="F592" s="191"/>
      <c r="G592" s="191"/>
      <c r="H592" s="191"/>
      <c r="I592" s="207" t="s">
        <v>154</v>
      </c>
      <c r="L592" s="94"/>
    </row>
    <row r="593" spans="1:12" s="49" customFormat="1">
      <c r="A593" s="13"/>
      <c r="B593" s="117" t="s">
        <v>289</v>
      </c>
      <c r="C593" s="218">
        <f t="shared" ref="C593:H593" si="61">SUM(C594)</f>
        <v>0</v>
      </c>
      <c r="D593" s="218">
        <f t="shared" si="61"/>
        <v>0</v>
      </c>
      <c r="E593" s="218">
        <f t="shared" si="61"/>
        <v>0</v>
      </c>
      <c r="F593" s="218">
        <f t="shared" si="61"/>
        <v>0</v>
      </c>
      <c r="G593" s="218">
        <f t="shared" si="61"/>
        <v>0</v>
      </c>
      <c r="H593" s="218">
        <f t="shared" si="61"/>
        <v>0</v>
      </c>
      <c r="I593" s="246"/>
      <c r="L593" s="101"/>
    </row>
    <row r="594" spans="1:12" ht="165.75" hidden="1">
      <c r="A594" s="13"/>
      <c r="B594" s="207" t="s">
        <v>290</v>
      </c>
      <c r="C594" s="240"/>
      <c r="D594" s="14"/>
      <c r="E594" s="14"/>
      <c r="F594" s="14"/>
      <c r="G594" s="14"/>
      <c r="H594" s="14"/>
      <c r="I594" s="207" t="s">
        <v>291</v>
      </c>
      <c r="L594" s="94"/>
    </row>
    <row r="595" spans="1:12" ht="15.75">
      <c r="A595" s="13"/>
      <c r="B595" s="247" t="s">
        <v>289</v>
      </c>
      <c r="C595" s="218">
        <f>C593+C570</f>
        <v>2932874</v>
      </c>
      <c r="D595" s="218"/>
      <c r="E595" s="218"/>
      <c r="F595" s="218"/>
      <c r="G595" s="218"/>
      <c r="H595" s="218"/>
      <c r="I595" s="58"/>
      <c r="L595" s="94"/>
    </row>
    <row r="596" spans="1:12" ht="15.75">
      <c r="A596" s="101"/>
      <c r="B596" s="320" t="s">
        <v>437</v>
      </c>
      <c r="C596" s="321">
        <f>C595-A621</f>
        <v>309742</v>
      </c>
      <c r="D596" s="321">
        <f>C596+D590</f>
        <v>297084</v>
      </c>
      <c r="E596" s="321"/>
      <c r="F596" s="321"/>
      <c r="G596" s="321"/>
      <c r="H596" s="321"/>
      <c r="I596" s="102"/>
      <c r="L596" s="94"/>
    </row>
    <row r="597" spans="1:12">
      <c r="A597" s="101"/>
      <c r="B597" s="243"/>
      <c r="C597" s="94">
        <v>2932874</v>
      </c>
      <c r="D597" s="244"/>
      <c r="E597" s="244"/>
      <c r="F597" s="244"/>
      <c r="G597" s="244"/>
      <c r="H597" s="244"/>
      <c r="I597" s="245"/>
      <c r="L597" s="94"/>
    </row>
    <row r="598" spans="1:12">
      <c r="A598" s="101"/>
      <c r="B598" s="243"/>
      <c r="C598" s="319">
        <f>C597-C595</f>
        <v>0</v>
      </c>
      <c r="D598" s="244"/>
      <c r="E598" s="244"/>
      <c r="F598" s="244"/>
      <c r="G598" s="244"/>
      <c r="H598" s="244"/>
      <c r="I598" s="245"/>
      <c r="L598" s="94"/>
    </row>
    <row r="599" spans="1:12">
      <c r="A599" s="101"/>
      <c r="B599" s="243"/>
      <c r="C599" s="94"/>
      <c r="D599" s="244"/>
      <c r="E599" s="244"/>
      <c r="F599" s="244"/>
      <c r="G599" s="244"/>
      <c r="H599" s="244"/>
      <c r="I599" s="245"/>
      <c r="L599" s="94"/>
    </row>
    <row r="600" spans="1:12" hidden="1">
      <c r="A600" s="101"/>
      <c r="B600" s="243"/>
      <c r="C600" s="94"/>
      <c r="D600" s="244"/>
      <c r="E600" s="244"/>
      <c r="F600" s="244"/>
      <c r="G600" s="244"/>
      <c r="H600" s="244"/>
      <c r="I600" s="245"/>
      <c r="L600" s="94"/>
    </row>
    <row r="601" spans="1:12" hidden="1">
      <c r="A601" s="126"/>
      <c r="B601" s="126"/>
      <c r="C601" s="162"/>
      <c r="D601" s="131"/>
      <c r="E601" s="94"/>
      <c r="F601" s="94"/>
      <c r="G601" s="163" t="e">
        <f>C602+D602+E602-F602+G602-H602</f>
        <v>#REF!</v>
      </c>
      <c r="H601" s="94"/>
      <c r="I601" s="102"/>
      <c r="L601" s="94"/>
    </row>
    <row r="602" spans="1:12" s="49" customFormat="1" hidden="1">
      <c r="A602" s="388" t="s">
        <v>87</v>
      </c>
      <c r="B602" s="388"/>
      <c r="C602" s="161" t="e">
        <f>C9+C43+C58+C108+C111+C122+C155+C162+C205+#REF!+C221+C226+C234+C236+C239+C242+C244+C246+C287+C291+C306+C399+C420+C423+C428+C432+C440+C449+C452+C458+C463+C473+C475+C484+C490+C498+C505+C513+C555+C567</f>
        <v>#REF!</v>
      </c>
      <c r="D602" s="161" t="e">
        <f>D9+D43+D58+D108+D111+D122+D155+D162+D205+#REF!+D221+D226+D234+D236+D239+D242+D244+D246+D287+D291+D306+D399+D420+D423+D428+D432+D440+D449+D452+D458+D463+D473+D475+D484+D490+D498+D505+D513+D555+D567</f>
        <v>#REF!</v>
      </c>
      <c r="E602" s="165" t="e">
        <f>E9+E43+E58+E108+E111+E122+E155+E162+E205+#REF!+E221+E226+E234+E236+E239+E242+E244+E246+E287+E291+E306+E399+E420+E423+E428+E432+E440+E449+E452+E458+E463+E473+E475+E484+E490+E498+E505+E513+E555+E567</f>
        <v>#REF!</v>
      </c>
      <c r="F602" s="161" t="e">
        <f>F9+F43+F58+F108+F111+F122+F155+F162+F205+#REF!+F221+F226+F234+F236+F239+F242+F244+F246+F287+F291+F306+F399+F420+F423+F428+F432+F440+F449+F452+F458+F463+F473+F475+F484+F490+F498+F505+F513+F555+F567</f>
        <v>#REF!</v>
      </c>
      <c r="G602" s="161" t="e">
        <f>G9+G43+G58+G108+G111+G122+G155+G162+G205+#REF!+G221+G226+G234+G236+G239+G242+G244+G246+G287+G291+G306+G399+G420+G423+G428+G432+G440+G449+G452+G458+G463+G473+G475+G484+G490+G498+G505+G513+G555+G567</f>
        <v>#REF!</v>
      </c>
      <c r="H602" s="161" t="e">
        <f>H9+H43+H58+H108+H111+H122+H155+H162+H205+#REF!+H221+H226+H234+H236+H239+H242+H244+H246+H287+H291+H306+H399+H420+H423+H428+H432+H440+H449+H452+H458+H463+H473+H475+H484+H490+H498+H505+H513+H555+H567</f>
        <v>#REF!</v>
      </c>
      <c r="I602" s="140"/>
      <c r="L602" s="101"/>
    </row>
    <row r="603" spans="1:12" hidden="1">
      <c r="A603" s="126"/>
      <c r="B603" s="126"/>
      <c r="C603" s="158" t="e">
        <f t="shared" ref="C603:H603" si="62">C602-C570</f>
        <v>#REF!</v>
      </c>
      <c r="D603" s="158" t="e">
        <f t="shared" si="62"/>
        <v>#REF!</v>
      </c>
      <c r="E603" s="158" t="e">
        <f t="shared" si="62"/>
        <v>#REF!</v>
      </c>
      <c r="F603" s="158" t="e">
        <f t="shared" si="62"/>
        <v>#REF!</v>
      </c>
      <c r="G603" s="158" t="e">
        <f t="shared" si="62"/>
        <v>#REF!</v>
      </c>
      <c r="H603" s="158" t="e">
        <f t="shared" si="62"/>
        <v>#REF!</v>
      </c>
      <c r="I603" s="102"/>
      <c r="L603" s="94"/>
    </row>
    <row r="604" spans="1:12" hidden="1">
      <c r="B604" s="50" t="s">
        <v>90</v>
      </c>
      <c r="F604" s="120" t="e">
        <f>E602-F602</f>
        <v>#REF!</v>
      </c>
      <c r="H604" s="120"/>
    </row>
    <row r="605" spans="1:12" hidden="1">
      <c r="B605" s="50" t="s">
        <v>91</v>
      </c>
      <c r="F605" s="120" t="e">
        <f>F604-E563-E409-E590</f>
        <v>#REF!</v>
      </c>
      <c r="G605" s="120"/>
      <c r="H605" s="120"/>
    </row>
    <row r="606" spans="1:12" hidden="1"/>
    <row r="607" spans="1:12" hidden="1">
      <c r="B607" s="50" t="s">
        <v>59</v>
      </c>
      <c r="C607" s="150">
        <f>G115-H115+G117-H117+C118+D119+C120+G121+G444-H444+D446+E445-H447+G448-H448-F453-F454+G454-H454+D457-H459+C498+G503+G504-H504</f>
        <v>-25500</v>
      </c>
      <c r="D607" s="148">
        <f>G225+G227-H227+G228-H228+G422-H422</f>
        <v>70</v>
      </c>
      <c r="E607" s="153">
        <f>D10-H41-H54-H61+G104+G112-H114+G123+G137-H124-H138-H143-H144-H145-H146-H147+D148-H157+G163-H163+E164-H165+E206-H213-H219-H235-H241+G241+G243+E245+G264-H247-H265+E266+E267+E268+E269+C270+G271-H271+G274+G275+G276-H274-H275+G277-H278+G279+G280+G281-H280-H281-H282+G288+G290-H289+G292-H293+E309-H308-H413-H424+E429+G431-H430+C438+D438+E437+E443+G441+G442+G451-H450-H456+G460+G462-H470-H471-H474-H476-H478+G477+G485+G486-H487-H488-H489+E491+G492+G110-H110-H479</f>
        <v>9115.7999999999993</v>
      </c>
      <c r="F607" s="154" t="e">
        <f>C395+D395+C396+D396+E398-F397+G511+G512-H511-H512-#REF!-H545+G546+G547+G548+D548+C550+C551+D552+D553+D554+E568+D550</f>
        <v>#REF!</v>
      </c>
    </row>
    <row r="608" spans="1:12" hidden="1">
      <c r="F608" s="155"/>
    </row>
    <row r="609" spans="1:9">
      <c r="C609" s="149"/>
      <c r="F609" s="120"/>
    </row>
    <row r="610" spans="1:9">
      <c r="A610" s="49">
        <f>C610+D610+E610-F610+G610-H610</f>
        <v>-140000</v>
      </c>
      <c r="B610" s="50" t="s">
        <v>245</v>
      </c>
      <c r="C610" s="51">
        <v>0</v>
      </c>
      <c r="D610" s="51">
        <v>0</v>
      </c>
      <c r="E610" s="51">
        <v>0</v>
      </c>
      <c r="F610" s="51">
        <v>140000</v>
      </c>
      <c r="G610" s="51">
        <v>0</v>
      </c>
      <c r="H610" s="51">
        <v>0</v>
      </c>
    </row>
    <row r="611" spans="1:9">
      <c r="A611" s="49">
        <f>C611+D611+E611-F611+G611-H611</f>
        <v>39480</v>
      </c>
      <c r="B611" s="50" t="s">
        <v>52</v>
      </c>
      <c r="C611" s="51">
        <f>80336+5000</f>
        <v>85336</v>
      </c>
      <c r="D611" s="51">
        <v>0</v>
      </c>
      <c r="E611" s="51">
        <v>27295</v>
      </c>
      <c r="F611" s="51">
        <f>79271-4111</f>
        <v>75160</v>
      </c>
      <c r="G611" s="51">
        <f>217521-5000+4964</f>
        <v>217485</v>
      </c>
      <c r="H611" s="51">
        <f>215512-5000+4964</f>
        <v>215476</v>
      </c>
      <c r="I611" s="53">
        <f>G611-H611</f>
        <v>2009</v>
      </c>
    </row>
    <row r="612" spans="1:9">
      <c r="A612" s="49">
        <f t="shared" ref="A612:A623" si="63">C612+D612+E612-F612+G612-H612</f>
        <v>-17357</v>
      </c>
      <c r="B612" s="50" t="s">
        <v>53</v>
      </c>
      <c r="C612" s="51">
        <v>0</v>
      </c>
      <c r="D612" s="51">
        <v>0</v>
      </c>
      <c r="E612" s="51">
        <v>0</v>
      </c>
      <c r="F612" s="51">
        <f>17357</f>
        <v>17357</v>
      </c>
      <c r="G612" s="51">
        <v>2600.9</v>
      </c>
      <c r="H612" s="51">
        <v>2600.9</v>
      </c>
      <c r="I612" s="53">
        <f t="shared" ref="I612:I622" si="64">G612-H612</f>
        <v>0</v>
      </c>
    </row>
    <row r="613" spans="1:9">
      <c r="A613" s="49">
        <f t="shared" si="63"/>
        <v>-133533</v>
      </c>
      <c r="B613" s="50" t="s">
        <v>54</v>
      </c>
      <c r="C613" s="120">
        <v>5388</v>
      </c>
      <c r="D613" s="51">
        <v>0</v>
      </c>
      <c r="E613" s="51">
        <v>3500</v>
      </c>
      <c r="F613" s="51">
        <f>140897+7+1517-500</f>
        <v>141921</v>
      </c>
      <c r="G613" s="51">
        <v>142175.1</v>
      </c>
      <c r="H613" s="51">
        <f>142175.1+500</f>
        <v>142675.1</v>
      </c>
      <c r="I613" s="53">
        <f t="shared" si="64"/>
        <v>-500</v>
      </c>
    </row>
    <row r="614" spans="1:9">
      <c r="A614" s="49">
        <f t="shared" si="63"/>
        <v>15000</v>
      </c>
      <c r="B614" s="50" t="s">
        <v>56</v>
      </c>
      <c r="C614" s="51">
        <v>0</v>
      </c>
      <c r="D614" s="51">
        <v>0</v>
      </c>
      <c r="E614" s="51">
        <v>15000</v>
      </c>
      <c r="F614" s="51">
        <v>0</v>
      </c>
      <c r="G614" s="51">
        <v>0</v>
      </c>
      <c r="H614" s="51">
        <v>0</v>
      </c>
      <c r="I614" s="53">
        <f t="shared" si="64"/>
        <v>0</v>
      </c>
    </row>
    <row r="615" spans="1:9">
      <c r="A615" s="49">
        <f t="shared" si="63"/>
        <v>242530</v>
      </c>
      <c r="B615" s="50" t="s">
        <v>59</v>
      </c>
      <c r="C615" s="51">
        <f>255514+8135</f>
        <v>263649</v>
      </c>
      <c r="D615" s="51">
        <v>0</v>
      </c>
      <c r="E615" s="51">
        <v>2000</v>
      </c>
      <c r="F615" s="51">
        <v>23619</v>
      </c>
      <c r="G615" s="51">
        <f>14863+500</f>
        <v>15363</v>
      </c>
      <c r="H615" s="51">
        <f>14363+500</f>
        <v>14863</v>
      </c>
      <c r="I615" s="53">
        <f t="shared" si="64"/>
        <v>500</v>
      </c>
    </row>
    <row r="616" spans="1:9">
      <c r="A616" s="49">
        <f t="shared" si="63"/>
        <v>159696</v>
      </c>
      <c r="B616" s="50" t="s">
        <v>62</v>
      </c>
      <c r="C616" s="51">
        <v>242179</v>
      </c>
      <c r="D616" s="51">
        <v>-15854</v>
      </c>
      <c r="E616" s="51">
        <v>4900</v>
      </c>
      <c r="F616" s="51">
        <v>72449</v>
      </c>
      <c r="G616" s="51">
        <f>14725-4900</f>
        <v>9825</v>
      </c>
      <c r="H616" s="51">
        <v>8905</v>
      </c>
      <c r="I616" s="53">
        <f t="shared" si="64"/>
        <v>920</v>
      </c>
    </row>
    <row r="617" spans="1:9">
      <c r="A617" s="49">
        <f t="shared" si="63"/>
        <v>2376569</v>
      </c>
      <c r="B617" s="50" t="s">
        <v>64</v>
      </c>
      <c r="C617" s="51">
        <f>2239886-18</f>
        <v>2239868</v>
      </c>
      <c r="D617" s="51">
        <v>2167</v>
      </c>
      <c r="E617" s="51">
        <v>179668</v>
      </c>
      <c r="F617" s="51">
        <v>45134</v>
      </c>
      <c r="G617" s="51">
        <v>136190</v>
      </c>
      <c r="H617" s="51">
        <v>136190</v>
      </c>
      <c r="I617" s="53">
        <f t="shared" si="64"/>
        <v>0</v>
      </c>
    </row>
    <row r="618" spans="1:9">
      <c r="A618" s="49">
        <f t="shared" si="63"/>
        <v>-25187</v>
      </c>
      <c r="B618" s="50" t="s">
        <v>327</v>
      </c>
      <c r="C618" s="51">
        <v>-4267</v>
      </c>
      <c r="D618" s="51">
        <v>0</v>
      </c>
      <c r="E618" s="51">
        <f>26793-114</f>
        <v>26679</v>
      </c>
      <c r="F618" s="51">
        <f>44730-60</f>
        <v>44670</v>
      </c>
      <c r="G618" s="51">
        <v>18879</v>
      </c>
      <c r="H618" s="51">
        <v>21808</v>
      </c>
      <c r="I618" s="53">
        <f t="shared" si="64"/>
        <v>-2929</v>
      </c>
    </row>
    <row r="619" spans="1:9">
      <c r="A619" s="49">
        <f t="shared" si="63"/>
        <v>114780</v>
      </c>
      <c r="B619" s="50" t="s">
        <v>65</v>
      </c>
      <c r="C619" s="51">
        <v>56573</v>
      </c>
      <c r="D619" s="51">
        <v>0</v>
      </c>
      <c r="E619" s="51">
        <v>146485</v>
      </c>
      <c r="F619" s="51">
        <f>88154+124</f>
        <v>88278</v>
      </c>
      <c r="G619" s="51">
        <f>49233+27+2700-1000</f>
        <v>50960</v>
      </c>
      <c r="H619" s="51">
        <f>49233+27-1000+2700</f>
        <v>50960</v>
      </c>
      <c r="I619" s="313">
        <f t="shared" si="64"/>
        <v>0</v>
      </c>
    </row>
    <row r="620" spans="1:9">
      <c r="A620" s="49">
        <f t="shared" si="63"/>
        <v>-8846</v>
      </c>
      <c r="B620" s="50" t="s">
        <v>422</v>
      </c>
      <c r="C620" s="51">
        <v>44148</v>
      </c>
      <c r="D620" s="51">
        <v>0</v>
      </c>
      <c r="E620" s="51">
        <v>0</v>
      </c>
      <c r="F620" s="51">
        <f>50400+2594</f>
        <v>52994</v>
      </c>
      <c r="G620" s="51">
        <v>64379</v>
      </c>
      <c r="H620" s="297">
        <f>64379</f>
        <v>64379</v>
      </c>
      <c r="I620" s="53">
        <f t="shared" si="64"/>
        <v>0</v>
      </c>
    </row>
    <row r="621" spans="1:9" s="49" customFormat="1">
      <c r="A621" s="49">
        <f t="shared" si="63"/>
        <v>2623132</v>
      </c>
      <c r="B621" s="50" t="s">
        <v>55</v>
      </c>
      <c r="C621" s="198">
        <f>SUM(C610:C620)</f>
        <v>2932874</v>
      </c>
      <c r="D621" s="198">
        <f t="shared" ref="D621:H621" si="65">SUM(D610:D620)</f>
        <v>-13687</v>
      </c>
      <c r="E621" s="198">
        <f t="shared" si="65"/>
        <v>405527</v>
      </c>
      <c r="F621" s="198">
        <f t="shared" si="65"/>
        <v>701582</v>
      </c>
      <c r="G621" s="198">
        <f t="shared" si="65"/>
        <v>657857</v>
      </c>
      <c r="H621" s="198">
        <f t="shared" si="65"/>
        <v>657857</v>
      </c>
      <c r="I621" s="53">
        <f t="shared" si="64"/>
        <v>0</v>
      </c>
    </row>
    <row r="622" spans="1:9" s="200" customFormat="1">
      <c r="A622" s="49">
        <f t="shared" si="63"/>
        <v>2623132</v>
      </c>
      <c r="B622" s="201" t="s">
        <v>132</v>
      </c>
      <c r="C622" s="202">
        <f>C570</f>
        <v>2932874</v>
      </c>
      <c r="D622" s="202">
        <f t="shared" ref="D622:H622" si="66">D570</f>
        <v>-13687</v>
      </c>
      <c r="E622" s="202">
        <f t="shared" si="66"/>
        <v>405527</v>
      </c>
      <c r="F622" s="202">
        <f t="shared" si="66"/>
        <v>701582</v>
      </c>
      <c r="G622" s="202">
        <f t="shared" si="66"/>
        <v>658117</v>
      </c>
      <c r="H622" s="202">
        <f t="shared" si="66"/>
        <v>658117</v>
      </c>
      <c r="I622" s="53">
        <f t="shared" si="64"/>
        <v>0</v>
      </c>
    </row>
    <row r="623" spans="1:9" s="49" customFormat="1">
      <c r="A623" s="49">
        <f t="shared" si="63"/>
        <v>0</v>
      </c>
      <c r="B623" s="50" t="s">
        <v>133</v>
      </c>
      <c r="C623" s="198">
        <f>C621-C622</f>
        <v>0</v>
      </c>
      <c r="D623" s="198">
        <f t="shared" ref="D623:H623" si="67">D621-D622</f>
        <v>0</v>
      </c>
      <c r="E623" s="198">
        <f t="shared" si="67"/>
        <v>0</v>
      </c>
      <c r="F623" s="198">
        <f t="shared" si="67"/>
        <v>0</v>
      </c>
      <c r="G623" s="198">
        <f t="shared" si="67"/>
        <v>-260</v>
      </c>
      <c r="H623" s="198">
        <f t="shared" si="67"/>
        <v>-260</v>
      </c>
      <c r="I623" s="199"/>
    </row>
    <row r="625" spans="2:6">
      <c r="C625" s="229"/>
    </row>
    <row r="627" spans="2:6">
      <c r="C627" s="229"/>
    </row>
    <row r="628" spans="2:6" ht="15.75">
      <c r="B628" s="316"/>
      <c r="C628" s="317"/>
      <c r="D628" s="317"/>
      <c r="E628" s="317"/>
      <c r="F628" s="317"/>
    </row>
    <row r="629" spans="2:6" ht="15.75">
      <c r="B629" s="316"/>
      <c r="C629" s="317"/>
      <c r="D629" s="317"/>
      <c r="E629" s="317"/>
      <c r="F629" s="317"/>
    </row>
    <row r="630" spans="2:6" ht="15.75">
      <c r="B630" s="316"/>
      <c r="C630" s="318"/>
      <c r="D630" s="318"/>
      <c r="E630" s="318"/>
      <c r="F630" s="318"/>
    </row>
    <row r="631" spans="2:6" ht="15.75">
      <c r="B631" s="316"/>
      <c r="C631" s="318"/>
      <c r="D631" s="318"/>
      <c r="E631" s="318"/>
      <c r="F631" s="318"/>
    </row>
    <row r="632" spans="2:6" ht="15.75">
      <c r="B632" s="316"/>
      <c r="C632" s="318"/>
      <c r="D632" s="318"/>
      <c r="E632" s="318"/>
      <c r="F632" s="318"/>
    </row>
    <row r="633" spans="2:6" ht="15.75">
      <c r="B633" s="316"/>
      <c r="C633" s="318"/>
      <c r="D633" s="318"/>
      <c r="E633" s="318"/>
      <c r="F633" s="318"/>
    </row>
    <row r="634" spans="2:6" ht="15.75">
      <c r="B634" s="316"/>
      <c r="C634" s="318"/>
      <c r="D634" s="318"/>
      <c r="E634" s="318"/>
      <c r="F634" s="318"/>
    </row>
    <row r="635" spans="2:6" ht="15.75">
      <c r="B635" s="316"/>
      <c r="C635" s="318"/>
      <c r="D635" s="318"/>
      <c r="E635" s="318"/>
      <c r="F635" s="318"/>
    </row>
    <row r="636" spans="2:6" ht="15.75">
      <c r="B636" s="316"/>
      <c r="C636" s="318"/>
      <c r="D636" s="318"/>
      <c r="E636" s="318"/>
      <c r="F636" s="318"/>
    </row>
  </sheetData>
  <mergeCells count="16">
    <mergeCell ref="A602:B602"/>
    <mergeCell ref="A590:B590"/>
    <mergeCell ref="A580:A581"/>
    <mergeCell ref="I579:I580"/>
    <mergeCell ref="I1:L1"/>
    <mergeCell ref="I2:L3"/>
    <mergeCell ref="A5:L5"/>
    <mergeCell ref="A572:B572"/>
    <mergeCell ref="E7:E8"/>
    <mergeCell ref="F7:F8"/>
    <mergeCell ref="G7:H7"/>
    <mergeCell ref="A7:A8"/>
    <mergeCell ref="B7:B8"/>
    <mergeCell ref="D7:D8"/>
    <mergeCell ref="C7:C8"/>
    <mergeCell ref="B500:B501"/>
  </mergeCells>
  <phoneticPr fontId="0" type="noConversion"/>
  <printOptions horizontalCentered="1"/>
  <pageMargins left="0.39370078740157483" right="0.15748031496062992" top="0.35433070866141736" bottom="0.27559055118110237" header="0.15748031496062992" footer="0.27559055118110237"/>
  <pageSetup paperSize="9" scale="78" orientation="landscape" r:id="rId1"/>
  <headerFooter alignWithMargins="0">
    <oddHeader>&amp;C&amp;P</oddHeader>
  </headerFooter>
  <rowBreaks count="1" manualBreakCount="1">
    <brk id="571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M634"/>
  <sheetViews>
    <sheetView tabSelected="1" view="pageBreakPreview" topLeftCell="A484" zoomScale="80" zoomScaleNormal="100" zoomScaleSheetLayoutView="80" workbookViewId="0">
      <selection activeCell="B498" sqref="B498:B499"/>
    </sheetView>
  </sheetViews>
  <sheetFormatPr defaultRowHeight="12.75"/>
  <cols>
    <col min="1" max="1" width="9.7109375" style="49" customWidth="1"/>
    <col min="2" max="2" width="28.7109375" style="50" customWidth="1"/>
    <col min="3" max="3" width="10.140625" style="51" customWidth="1"/>
    <col min="4" max="4" width="9.28515625" style="51" customWidth="1"/>
    <col min="5" max="5" width="12.42578125" style="51" customWidth="1"/>
    <col min="6" max="6" width="13.28515625" style="51" customWidth="1"/>
    <col min="7" max="7" width="11.85546875" style="51" customWidth="1"/>
    <col min="8" max="8" width="10.85546875" style="51" customWidth="1"/>
    <col min="9" max="9" width="73.5703125" style="53" customWidth="1"/>
    <col min="10" max="10" width="12" style="51" hidden="1" customWidth="1"/>
    <col min="11" max="11" width="12.140625" style="51" hidden="1" customWidth="1"/>
    <col min="12" max="12" width="26.28515625" style="51" hidden="1" customWidth="1"/>
    <col min="13" max="16384" width="9.140625" style="51"/>
  </cols>
  <sheetData>
    <row r="1" spans="1:12">
      <c r="I1" s="394" t="s">
        <v>39</v>
      </c>
      <c r="J1" s="394"/>
      <c r="K1" s="394"/>
      <c r="L1" s="394"/>
    </row>
    <row r="2" spans="1:12">
      <c r="I2" s="178" t="s">
        <v>463</v>
      </c>
      <c r="J2" s="347"/>
      <c r="K2" s="347"/>
      <c r="L2" s="347"/>
    </row>
    <row r="3" spans="1:12">
      <c r="I3" s="347"/>
      <c r="J3" s="347"/>
      <c r="K3" s="347"/>
      <c r="L3" s="347"/>
    </row>
    <row r="4" spans="1:12">
      <c r="I4" s="178"/>
    </row>
    <row r="5" spans="1:12" ht="18">
      <c r="A5" s="396" t="s">
        <v>523</v>
      </c>
      <c r="B5" s="396"/>
      <c r="C5" s="396"/>
      <c r="D5" s="396"/>
      <c r="E5" s="396"/>
      <c r="F5" s="396"/>
      <c r="G5" s="396"/>
      <c r="H5" s="396"/>
      <c r="I5" s="396"/>
      <c r="J5" s="396"/>
      <c r="K5" s="396"/>
      <c r="L5" s="396"/>
    </row>
    <row r="6" spans="1:12" ht="18.75">
      <c r="B6" s="52"/>
    </row>
    <row r="7" spans="1:12" ht="51">
      <c r="A7" s="410" t="s">
        <v>24</v>
      </c>
      <c r="B7" s="410" t="s">
        <v>462</v>
      </c>
      <c r="C7" s="411" t="s">
        <v>25</v>
      </c>
      <c r="D7" s="411" t="s">
        <v>63</v>
      </c>
      <c r="E7" s="411" t="s">
        <v>30</v>
      </c>
      <c r="F7" s="412" t="s">
        <v>94</v>
      </c>
      <c r="G7" s="411" t="s">
        <v>35</v>
      </c>
      <c r="H7" s="411"/>
      <c r="I7" s="54" t="s">
        <v>28</v>
      </c>
      <c r="J7" s="352" t="s">
        <v>37</v>
      </c>
      <c r="K7" s="56" t="s">
        <v>38</v>
      </c>
      <c r="L7" s="57" t="s">
        <v>66</v>
      </c>
    </row>
    <row r="8" spans="1:12">
      <c r="A8" s="410"/>
      <c r="B8" s="410"/>
      <c r="C8" s="411"/>
      <c r="D8" s="411"/>
      <c r="E8" s="411"/>
      <c r="F8" s="411"/>
      <c r="G8" s="54" t="s">
        <v>26</v>
      </c>
      <c r="H8" s="54" t="s">
        <v>27</v>
      </c>
      <c r="I8" s="58"/>
      <c r="J8" s="353" t="s">
        <v>26</v>
      </c>
      <c r="K8" s="60" t="s">
        <v>27</v>
      </c>
      <c r="L8" s="61"/>
    </row>
    <row r="9" spans="1:12" ht="38.25">
      <c r="A9" s="1">
        <v>901</v>
      </c>
      <c r="B9" s="7" t="s">
        <v>2</v>
      </c>
      <c r="C9" s="206">
        <f>SUM(C10:C42)</f>
        <v>45132</v>
      </c>
      <c r="D9" s="13">
        <f t="shared" ref="D9:H9" si="0">SUM(D10:D42)</f>
        <v>0</v>
      </c>
      <c r="E9" s="13">
        <f t="shared" si="0"/>
        <v>0</v>
      </c>
      <c r="F9" s="13">
        <f t="shared" si="0"/>
        <v>50400</v>
      </c>
      <c r="G9" s="13">
        <f t="shared" si="0"/>
        <v>64379</v>
      </c>
      <c r="H9" s="13">
        <f t="shared" si="0"/>
        <v>67957</v>
      </c>
      <c r="I9" s="10"/>
      <c r="J9" s="354">
        <f>SUM(J10:J40)</f>
        <v>0</v>
      </c>
      <c r="K9" s="41">
        <f>SUM(K10:K40)</f>
        <v>12776</v>
      </c>
      <c r="L9" s="14"/>
    </row>
    <row r="10" spans="1:12" ht="25.5">
      <c r="A10" s="1"/>
      <c r="B10" s="15"/>
      <c r="C10" s="191">
        <v>984</v>
      </c>
      <c r="D10" s="46"/>
      <c r="E10" s="14"/>
      <c r="F10" s="14"/>
      <c r="G10" s="14"/>
      <c r="H10" s="14"/>
      <c r="I10" s="121" t="s">
        <v>524</v>
      </c>
      <c r="J10" s="354"/>
      <c r="K10" s="41"/>
      <c r="L10" s="14" t="s">
        <v>68</v>
      </c>
    </row>
    <row r="11" spans="1:12" ht="38.25">
      <c r="A11" s="36"/>
      <c r="B11" s="15"/>
      <c r="C11" s="191"/>
      <c r="D11" s="46"/>
      <c r="E11" s="46"/>
      <c r="F11" s="14"/>
      <c r="G11" s="14"/>
      <c r="H11" s="14">
        <v>3578</v>
      </c>
      <c r="I11" s="15" t="s">
        <v>525</v>
      </c>
      <c r="J11" s="354"/>
      <c r="K11" s="62">
        <v>1872</v>
      </c>
      <c r="L11" s="14" t="s">
        <v>68</v>
      </c>
    </row>
    <row r="12" spans="1:12" ht="89.25">
      <c r="A12" s="1"/>
      <c r="B12" s="15" t="s">
        <v>403</v>
      </c>
      <c r="C12" s="191">
        <v>-340</v>
      </c>
      <c r="D12" s="46"/>
      <c r="E12" s="14"/>
      <c r="F12" s="14"/>
      <c r="G12" s="14"/>
      <c r="H12" s="14"/>
      <c r="I12" s="15" t="s">
        <v>464</v>
      </c>
      <c r="J12" s="354"/>
      <c r="K12" s="41"/>
      <c r="L12" s="14" t="s">
        <v>68</v>
      </c>
    </row>
    <row r="13" spans="1:12" ht="93.75" customHeight="1">
      <c r="A13" s="36"/>
      <c r="B13" s="15" t="s">
        <v>405</v>
      </c>
      <c r="C13" s="191">
        <v>-680</v>
      </c>
      <c r="D13" s="46"/>
      <c r="E13" s="46"/>
      <c r="F13" s="14"/>
      <c r="G13" s="14"/>
      <c r="H13" s="14"/>
      <c r="I13" s="15" t="s">
        <v>464</v>
      </c>
      <c r="J13" s="354"/>
      <c r="K13" s="62">
        <v>1872</v>
      </c>
      <c r="L13" s="14" t="s">
        <v>68</v>
      </c>
    </row>
    <row r="14" spans="1:12" ht="123" customHeight="1">
      <c r="A14" s="36"/>
      <c r="B14" s="15" t="s">
        <v>406</v>
      </c>
      <c r="C14" s="191">
        <v>30503</v>
      </c>
      <c r="D14" s="46"/>
      <c r="E14" s="14"/>
      <c r="F14" s="14"/>
      <c r="G14" s="14"/>
      <c r="H14" s="14"/>
      <c r="I14" s="15" t="s">
        <v>407</v>
      </c>
      <c r="J14" s="354"/>
      <c r="K14" s="62">
        <v>4516</v>
      </c>
      <c r="L14" s="14" t="s">
        <v>68</v>
      </c>
    </row>
    <row r="15" spans="1:12" ht="102">
      <c r="A15" s="36"/>
      <c r="B15" s="15" t="s">
        <v>424</v>
      </c>
      <c r="C15" s="191">
        <v>14665</v>
      </c>
      <c r="D15" s="46"/>
      <c r="E15" s="14"/>
      <c r="F15" s="14"/>
      <c r="G15" s="46"/>
      <c r="H15" s="46"/>
      <c r="I15" s="15" t="s">
        <v>408</v>
      </c>
      <c r="J15" s="354"/>
      <c r="K15" s="62"/>
      <c r="L15" s="14" t="s">
        <v>68</v>
      </c>
    </row>
    <row r="16" spans="1:12" ht="114.75" customHeight="1">
      <c r="A16" s="36"/>
      <c r="B16" s="377"/>
      <c r="C16" s="191"/>
      <c r="D16" s="46"/>
      <c r="E16" s="14"/>
      <c r="F16" s="14">
        <v>40823</v>
      </c>
      <c r="G16" s="14"/>
      <c r="H16" s="14"/>
      <c r="I16" s="15" t="s">
        <v>465</v>
      </c>
      <c r="J16" s="354"/>
      <c r="K16" s="62"/>
      <c r="L16" s="14" t="s">
        <v>68</v>
      </c>
    </row>
    <row r="17" spans="1:12" ht="107.25" customHeight="1">
      <c r="A17" s="36"/>
      <c r="B17" s="377"/>
      <c r="C17" s="191"/>
      <c r="D17" s="46"/>
      <c r="E17" s="14"/>
      <c r="F17" s="191">
        <v>2668</v>
      </c>
      <c r="G17" s="14"/>
      <c r="H17" s="14"/>
      <c r="I17" s="15" t="s">
        <v>604</v>
      </c>
      <c r="J17" s="354"/>
      <c r="K17" s="62"/>
      <c r="L17" s="14"/>
    </row>
    <row r="18" spans="1:12" ht="114.75">
      <c r="A18" s="36"/>
      <c r="B18" s="15" t="s">
        <v>467</v>
      </c>
      <c r="C18" s="191"/>
      <c r="D18" s="46"/>
      <c r="E18" s="14"/>
      <c r="F18" s="14">
        <v>2565</v>
      </c>
      <c r="G18" s="63"/>
      <c r="H18" s="63"/>
      <c r="I18" s="15" t="s">
        <v>466</v>
      </c>
      <c r="J18" s="354"/>
      <c r="K18" s="62"/>
      <c r="L18" s="14"/>
    </row>
    <row r="19" spans="1:12" ht="38.25">
      <c r="A19" s="36"/>
      <c r="B19" s="377"/>
      <c r="C19" s="191"/>
      <c r="D19" s="46"/>
      <c r="E19" s="14"/>
      <c r="F19" s="14">
        <v>587</v>
      </c>
      <c r="G19" s="63"/>
      <c r="H19" s="63"/>
      <c r="I19" s="15" t="s">
        <v>470</v>
      </c>
      <c r="J19" s="354"/>
      <c r="K19" s="62"/>
      <c r="L19" s="14"/>
    </row>
    <row r="20" spans="1:12" ht="25.5">
      <c r="A20" s="36"/>
      <c r="B20" s="377"/>
      <c r="C20" s="191"/>
      <c r="D20" s="46"/>
      <c r="E20" s="14"/>
      <c r="F20" s="191">
        <v>3757</v>
      </c>
      <c r="G20" s="14"/>
      <c r="H20" s="14"/>
      <c r="I20" s="15" t="s">
        <v>471</v>
      </c>
      <c r="J20" s="354"/>
      <c r="K20" s="62"/>
      <c r="L20" s="14"/>
    </row>
    <row r="21" spans="1:12" ht="27.75" customHeight="1">
      <c r="A21" s="36"/>
      <c r="B21" s="15"/>
      <c r="C21" s="191"/>
      <c r="D21" s="46"/>
      <c r="E21" s="14"/>
      <c r="F21" s="14"/>
      <c r="G21" s="63">
        <v>64379</v>
      </c>
      <c r="H21" s="63">
        <v>64379</v>
      </c>
      <c r="I21" s="15" t="s">
        <v>605</v>
      </c>
      <c r="J21" s="354"/>
      <c r="K21" s="62"/>
      <c r="L21" s="14"/>
    </row>
    <row r="22" spans="1:12" ht="15.75" hidden="1">
      <c r="A22" s="36"/>
      <c r="B22" s="377"/>
      <c r="C22" s="191"/>
      <c r="D22" s="46"/>
      <c r="E22" s="14"/>
      <c r="F22" s="14"/>
      <c r="G22" s="14"/>
      <c r="H22" s="14"/>
      <c r="I22" s="15"/>
      <c r="J22" s="354" t="s">
        <v>68</v>
      </c>
      <c r="K22" s="62"/>
      <c r="L22" s="14" t="s">
        <v>68</v>
      </c>
    </row>
    <row r="23" spans="1:12" ht="15.75" hidden="1">
      <c r="A23" s="36"/>
      <c r="B23" s="377"/>
      <c r="C23" s="192"/>
      <c r="D23" s="46"/>
      <c r="E23" s="14"/>
      <c r="F23" s="14"/>
      <c r="G23" s="14"/>
      <c r="H23" s="14"/>
      <c r="I23" s="15"/>
      <c r="J23" s="354" t="s">
        <v>68</v>
      </c>
      <c r="K23" s="62"/>
      <c r="L23" s="14" t="s">
        <v>68</v>
      </c>
    </row>
    <row r="24" spans="1:12" ht="15.75" hidden="1">
      <c r="A24" s="36"/>
      <c r="B24" s="377"/>
      <c r="C24" s="192"/>
      <c r="D24" s="46"/>
      <c r="E24" s="14"/>
      <c r="F24" s="14"/>
      <c r="G24" s="14"/>
      <c r="H24" s="14"/>
      <c r="I24" s="15"/>
      <c r="J24" s="354"/>
      <c r="K24" s="62"/>
      <c r="L24" s="14"/>
    </row>
    <row r="25" spans="1:12" ht="325.5" hidden="1" customHeight="1">
      <c r="A25" s="36"/>
      <c r="B25" s="377"/>
      <c r="C25" s="192"/>
      <c r="D25" s="46"/>
      <c r="E25" s="14"/>
      <c r="F25" s="14"/>
      <c r="G25" s="14"/>
      <c r="H25" s="14"/>
      <c r="I25" s="15"/>
      <c r="J25" s="354"/>
      <c r="K25" s="62"/>
      <c r="L25" s="14"/>
    </row>
    <row r="26" spans="1:12" ht="116.25" hidden="1" customHeight="1">
      <c r="A26" s="36"/>
      <c r="B26" s="377"/>
      <c r="C26" s="192"/>
      <c r="D26" s="46"/>
      <c r="E26" s="14"/>
      <c r="F26" s="14"/>
      <c r="G26" s="14"/>
      <c r="H26" s="14"/>
      <c r="I26" s="15"/>
      <c r="J26" s="354"/>
      <c r="K26" s="62"/>
      <c r="L26" s="14"/>
    </row>
    <row r="27" spans="1:12" ht="15.75" hidden="1">
      <c r="A27" s="36"/>
      <c r="B27" s="377"/>
      <c r="C27" s="192"/>
      <c r="D27" s="46"/>
      <c r="E27" s="14"/>
      <c r="F27" s="14"/>
      <c r="G27" s="14"/>
      <c r="H27" s="14"/>
      <c r="I27" s="15"/>
      <c r="J27" s="354"/>
      <c r="K27" s="62"/>
      <c r="L27" s="14"/>
    </row>
    <row r="28" spans="1:12" ht="15.75" hidden="1">
      <c r="A28" s="36"/>
      <c r="B28" s="377"/>
      <c r="C28" s="192"/>
      <c r="D28" s="46"/>
      <c r="E28" s="14"/>
      <c r="F28" s="14"/>
      <c r="G28" s="14"/>
      <c r="H28" s="14"/>
      <c r="I28" s="15"/>
      <c r="J28" s="354"/>
      <c r="K28" s="62"/>
      <c r="L28" s="14"/>
    </row>
    <row r="29" spans="1:12" ht="395.25" hidden="1" customHeight="1">
      <c r="A29" s="36"/>
      <c r="B29" s="377"/>
      <c r="C29" s="192"/>
      <c r="D29" s="46"/>
      <c r="E29" s="14"/>
      <c r="F29" s="14"/>
      <c r="G29" s="14"/>
      <c r="H29" s="14"/>
      <c r="I29" s="15"/>
      <c r="J29" s="354"/>
      <c r="K29" s="62"/>
      <c r="L29" s="14"/>
    </row>
    <row r="30" spans="1:12" ht="15.75" hidden="1">
      <c r="A30" s="36"/>
      <c r="B30" s="15"/>
      <c r="C30" s="192"/>
      <c r="D30" s="46"/>
      <c r="E30" s="14"/>
      <c r="F30" s="14"/>
      <c r="G30" s="14"/>
      <c r="H30" s="14"/>
      <c r="I30" s="15"/>
      <c r="J30" s="354"/>
      <c r="K30" s="62">
        <v>4516</v>
      </c>
      <c r="L30" s="14" t="s">
        <v>68</v>
      </c>
    </row>
    <row r="31" spans="1:12" ht="15.75" hidden="1">
      <c r="A31" s="36"/>
      <c r="B31" s="15"/>
      <c r="C31" s="192"/>
      <c r="D31" s="46"/>
      <c r="E31" s="14"/>
      <c r="F31" s="14"/>
      <c r="G31" s="14"/>
      <c r="H31" s="14"/>
      <c r="I31" s="15"/>
      <c r="J31" s="354"/>
      <c r="K31" s="62"/>
      <c r="L31" s="14" t="s">
        <v>68</v>
      </c>
    </row>
    <row r="32" spans="1:12" ht="15.75" hidden="1">
      <c r="A32" s="36"/>
      <c r="B32" s="15"/>
      <c r="C32" s="192"/>
      <c r="D32" s="46"/>
      <c r="E32" s="14"/>
      <c r="F32" s="14"/>
      <c r="G32" s="14"/>
      <c r="H32" s="14"/>
      <c r="I32" s="15"/>
      <c r="J32" s="354"/>
      <c r="K32" s="62"/>
      <c r="L32" s="14" t="s">
        <v>68</v>
      </c>
    </row>
    <row r="33" spans="1:12" ht="15.75" hidden="1">
      <c r="A33" s="36"/>
      <c r="B33" s="15"/>
      <c r="C33" s="192"/>
      <c r="D33" s="46"/>
      <c r="E33" s="14"/>
      <c r="F33" s="14"/>
      <c r="G33" s="14"/>
      <c r="H33" s="14"/>
      <c r="I33" s="15"/>
      <c r="J33" s="354"/>
      <c r="K33" s="62"/>
      <c r="L33" s="14" t="s">
        <v>68</v>
      </c>
    </row>
    <row r="34" spans="1:12" ht="15.75" hidden="1">
      <c r="A34" s="36"/>
      <c r="B34" s="15"/>
      <c r="C34" s="192"/>
      <c r="D34" s="46"/>
      <c r="E34" s="14"/>
      <c r="F34" s="14"/>
      <c r="G34" s="14"/>
      <c r="H34" s="14"/>
      <c r="I34" s="15"/>
      <c r="J34" s="354" t="s">
        <v>68</v>
      </c>
      <c r="K34" s="62"/>
      <c r="L34" s="14" t="s">
        <v>68</v>
      </c>
    </row>
    <row r="35" spans="1:12" ht="15.75" hidden="1">
      <c r="A35" s="36"/>
      <c r="B35" s="15"/>
      <c r="C35" s="192"/>
      <c r="D35" s="46"/>
      <c r="E35" s="14"/>
      <c r="F35" s="14"/>
      <c r="G35" s="14"/>
      <c r="H35" s="14"/>
      <c r="I35" s="15"/>
      <c r="J35" s="354" t="s">
        <v>68</v>
      </c>
      <c r="K35" s="62"/>
      <c r="L35" s="14" t="s">
        <v>68</v>
      </c>
    </row>
    <row r="36" spans="1:12" ht="15.75" hidden="1">
      <c r="A36" s="36"/>
      <c r="B36" s="15"/>
      <c r="C36" s="192"/>
      <c r="D36" s="46"/>
      <c r="E36" s="14"/>
      <c r="F36" s="14"/>
      <c r="G36" s="14"/>
      <c r="H36" s="14"/>
      <c r="I36" s="15"/>
      <c r="J36" s="354"/>
      <c r="K36" s="62"/>
      <c r="L36" s="14" t="s">
        <v>68</v>
      </c>
    </row>
    <row r="37" spans="1:12" ht="15.75" hidden="1">
      <c r="A37" s="36"/>
      <c r="B37" s="15"/>
      <c r="C37" s="192"/>
      <c r="D37" s="46"/>
      <c r="E37" s="14"/>
      <c r="F37" s="14"/>
      <c r="G37" s="14"/>
      <c r="H37" s="14"/>
      <c r="I37" s="15"/>
      <c r="J37" s="354"/>
      <c r="K37" s="62"/>
      <c r="L37" s="14" t="s">
        <v>68</v>
      </c>
    </row>
    <row r="38" spans="1:12" ht="15.75" hidden="1">
      <c r="A38" s="36"/>
      <c r="B38" s="15"/>
      <c r="C38" s="192"/>
      <c r="D38" s="46"/>
      <c r="E38" s="14"/>
      <c r="F38" s="14"/>
      <c r="G38" s="14"/>
      <c r="H38" s="14"/>
      <c r="I38" s="15"/>
      <c r="J38" s="354"/>
      <c r="K38" s="62"/>
      <c r="L38" s="14" t="s">
        <v>68</v>
      </c>
    </row>
    <row r="39" spans="1:12" ht="15.75" hidden="1">
      <c r="A39" s="36"/>
      <c r="B39" s="15"/>
      <c r="C39" s="192"/>
      <c r="D39" s="46"/>
      <c r="E39" s="14"/>
      <c r="F39" s="14"/>
      <c r="G39" s="14"/>
      <c r="H39" s="14"/>
      <c r="I39" s="15"/>
      <c r="J39" s="194"/>
      <c r="K39" s="41"/>
      <c r="L39" s="14" t="s">
        <v>68</v>
      </c>
    </row>
    <row r="40" spans="1:12" ht="15.75" hidden="1">
      <c r="A40" s="36"/>
      <c r="B40" s="15"/>
      <c r="C40" s="192"/>
      <c r="D40" s="46"/>
      <c r="E40" s="14"/>
      <c r="F40" s="14"/>
      <c r="G40" s="14"/>
      <c r="H40" s="14"/>
      <c r="I40" s="15"/>
      <c r="J40" s="355"/>
      <c r="K40" s="41"/>
      <c r="L40" s="14" t="s">
        <v>68</v>
      </c>
    </row>
    <row r="41" spans="1:12" ht="15.75" hidden="1">
      <c r="A41" s="36"/>
      <c r="B41" s="15"/>
      <c r="C41" s="192"/>
      <c r="D41" s="46"/>
      <c r="E41" s="14"/>
      <c r="F41" s="14"/>
      <c r="G41" s="14"/>
      <c r="H41" s="14"/>
      <c r="I41" s="15"/>
      <c r="J41" s="355"/>
      <c r="K41" s="41"/>
      <c r="L41" s="14" t="s">
        <v>68</v>
      </c>
    </row>
    <row r="42" spans="1:12" ht="15.75" hidden="1">
      <c r="A42" s="36"/>
      <c r="B42" s="15"/>
      <c r="C42" s="192"/>
      <c r="D42" s="46"/>
      <c r="E42" s="14"/>
      <c r="F42" s="14"/>
      <c r="G42" s="14"/>
      <c r="H42" s="14"/>
      <c r="I42" s="15"/>
      <c r="J42" s="355"/>
      <c r="K42" s="41"/>
      <c r="L42" s="14" t="s">
        <v>68</v>
      </c>
    </row>
    <row r="43" spans="1:12">
      <c r="A43" s="1">
        <v>902</v>
      </c>
      <c r="B43" s="7" t="s">
        <v>3</v>
      </c>
      <c r="C43" s="206">
        <f>SUM(C44:C57)</f>
        <v>98</v>
      </c>
      <c r="D43" s="13">
        <f t="shared" ref="D43:H43" si="1">SUM(D44:D57)</f>
        <v>0</v>
      </c>
      <c r="E43" s="13">
        <f t="shared" si="1"/>
        <v>0</v>
      </c>
      <c r="F43" s="80">
        <f t="shared" si="1"/>
        <v>89007</v>
      </c>
      <c r="G43" s="13">
        <f t="shared" si="1"/>
        <v>2686</v>
      </c>
      <c r="H43" s="13">
        <f t="shared" si="1"/>
        <v>2948</v>
      </c>
      <c r="I43" s="64"/>
      <c r="J43" s="354">
        <f>SUM(J55:J57)</f>
        <v>0</v>
      </c>
      <c r="K43" s="41">
        <f>SUM(K55:K57)</f>
        <v>0</v>
      </c>
      <c r="L43" s="14"/>
    </row>
    <row r="44" spans="1:12" ht="26.25">
      <c r="A44" s="36"/>
      <c r="B44" s="15"/>
      <c r="C44" s="191">
        <v>98</v>
      </c>
      <c r="D44" s="46"/>
      <c r="E44" s="14"/>
      <c r="F44" s="14"/>
      <c r="G44" s="14"/>
      <c r="H44" s="14"/>
      <c r="I44" s="121" t="s">
        <v>549</v>
      </c>
      <c r="J44" s="354"/>
      <c r="K44" s="41"/>
      <c r="L44" s="14" t="s">
        <v>68</v>
      </c>
    </row>
    <row r="45" spans="1:12" ht="38.25">
      <c r="A45" s="36"/>
      <c r="B45" s="15"/>
      <c r="C45" s="191"/>
      <c r="D45" s="46"/>
      <c r="E45" s="14"/>
      <c r="F45" s="14"/>
      <c r="G45" s="14"/>
      <c r="H45" s="14">
        <v>262</v>
      </c>
      <c r="I45" s="15" t="s">
        <v>525</v>
      </c>
      <c r="J45" s="354"/>
      <c r="K45" s="41"/>
      <c r="L45" s="125"/>
    </row>
    <row r="46" spans="1:12" s="185" customFormat="1" ht="76.5">
      <c r="A46" s="36"/>
      <c r="B46" s="15"/>
      <c r="C46" s="322"/>
      <c r="D46" s="184"/>
      <c r="E46" s="184"/>
      <c r="F46" s="14"/>
      <c r="G46" s="14">
        <f>4481-731-250-695-119</f>
        <v>2686</v>
      </c>
      <c r="H46" s="14">
        <f>4481-731-250-695-119</f>
        <v>2686</v>
      </c>
      <c r="I46" s="15" t="s">
        <v>603</v>
      </c>
      <c r="J46" s="354"/>
      <c r="K46" s="41"/>
      <c r="L46" s="184" t="s">
        <v>68</v>
      </c>
    </row>
    <row r="47" spans="1:12" s="185" customFormat="1" ht="25.5">
      <c r="A47" s="36"/>
      <c r="B47" s="15"/>
      <c r="C47" s="322"/>
      <c r="D47" s="184"/>
      <c r="E47" s="184"/>
      <c r="F47" s="14">
        <v>4000</v>
      </c>
      <c r="G47" s="14"/>
      <c r="H47" s="58"/>
      <c r="I47" s="15" t="s">
        <v>332</v>
      </c>
      <c r="J47" s="354"/>
      <c r="K47" s="41"/>
      <c r="L47" s="256"/>
    </row>
    <row r="48" spans="1:12" s="185" customFormat="1" ht="14.25" customHeight="1">
      <c r="A48" s="36"/>
      <c r="B48" s="15"/>
      <c r="C48" s="322"/>
      <c r="D48" s="184"/>
      <c r="E48" s="184"/>
      <c r="F48" s="417">
        <v>1499</v>
      </c>
      <c r="G48" s="58"/>
      <c r="H48" s="14"/>
      <c r="I48" s="15" t="s">
        <v>333</v>
      </c>
      <c r="J48" s="354"/>
      <c r="K48" s="41"/>
      <c r="L48" s="184" t="s">
        <v>68</v>
      </c>
    </row>
    <row r="49" spans="1:12" s="185" customFormat="1" ht="25.5">
      <c r="A49" s="36"/>
      <c r="B49" s="15"/>
      <c r="C49" s="322"/>
      <c r="D49" s="184"/>
      <c r="E49" s="184"/>
      <c r="F49" s="109">
        <f>1651+652</f>
        <v>2303</v>
      </c>
      <c r="G49" s="58"/>
      <c r="H49" s="14"/>
      <c r="I49" s="15" t="s">
        <v>334</v>
      </c>
      <c r="J49" s="354"/>
      <c r="K49" s="41"/>
      <c r="L49" s="184"/>
    </row>
    <row r="50" spans="1:12" s="185" customFormat="1" ht="15.75">
      <c r="A50" s="36"/>
      <c r="B50" s="15"/>
      <c r="C50" s="322"/>
      <c r="D50" s="184"/>
      <c r="E50" s="184"/>
      <c r="F50" s="109">
        <v>405</v>
      </c>
      <c r="G50" s="58"/>
      <c r="H50" s="14"/>
      <c r="I50" s="15" t="s">
        <v>441</v>
      </c>
      <c r="J50" s="354"/>
      <c r="K50" s="41"/>
      <c r="L50" s="184"/>
    </row>
    <row r="51" spans="1:12" s="185" customFormat="1" ht="25.5">
      <c r="A51" s="36"/>
      <c r="B51" s="15"/>
      <c r="C51" s="322"/>
      <c r="D51" s="184"/>
      <c r="E51" s="184"/>
      <c r="F51" s="109">
        <v>11800</v>
      </c>
      <c r="G51" s="58"/>
      <c r="H51" s="58"/>
      <c r="I51" s="15" t="s">
        <v>472</v>
      </c>
      <c r="J51" s="354"/>
      <c r="K51" s="223"/>
      <c r="L51" s="184" t="s">
        <v>68</v>
      </c>
    </row>
    <row r="52" spans="1:12" s="185" customFormat="1" ht="25.5">
      <c r="A52" s="36"/>
      <c r="B52" s="15"/>
      <c r="C52" s="322"/>
      <c r="D52" s="184"/>
      <c r="E52" s="184"/>
      <c r="F52" s="109">
        <v>69000</v>
      </c>
      <c r="G52" s="14"/>
      <c r="H52" s="58"/>
      <c r="I52" s="15" t="s">
        <v>442</v>
      </c>
      <c r="J52" s="354"/>
      <c r="K52" s="223"/>
      <c r="L52" s="184" t="s">
        <v>68</v>
      </c>
    </row>
    <row r="53" spans="1:12" ht="15.75" hidden="1">
      <c r="A53" s="36"/>
      <c r="B53" s="15"/>
      <c r="C53" s="192"/>
      <c r="D53" s="46"/>
      <c r="E53" s="46"/>
      <c r="F53" s="14"/>
      <c r="G53" s="14"/>
      <c r="H53" s="14"/>
      <c r="I53" s="15"/>
      <c r="J53" s="354"/>
      <c r="K53" s="41"/>
      <c r="L53" s="14" t="s">
        <v>68</v>
      </c>
    </row>
    <row r="54" spans="1:12" ht="15.75" hidden="1">
      <c r="A54" s="36"/>
      <c r="B54" s="15"/>
      <c r="C54" s="192"/>
      <c r="D54" s="46"/>
      <c r="E54" s="14"/>
      <c r="F54" s="14"/>
      <c r="G54" s="14"/>
      <c r="H54" s="14"/>
      <c r="I54" s="15"/>
      <c r="J54" s="354"/>
      <c r="K54" s="41"/>
      <c r="L54" s="14" t="s">
        <v>68</v>
      </c>
    </row>
    <row r="55" spans="1:12" ht="15.75" hidden="1">
      <c r="A55" s="36"/>
      <c r="B55" s="15"/>
      <c r="C55" s="192"/>
      <c r="D55" s="46"/>
      <c r="E55" s="14"/>
      <c r="F55" s="14"/>
      <c r="G55" s="14"/>
      <c r="H55" s="14"/>
      <c r="I55" s="15"/>
      <c r="J55" s="354"/>
      <c r="K55" s="62"/>
      <c r="L55" s="14" t="s">
        <v>68</v>
      </c>
    </row>
    <row r="56" spans="1:12" ht="15.75" hidden="1">
      <c r="A56" s="36"/>
      <c r="B56" s="15"/>
      <c r="C56" s="192"/>
      <c r="D56" s="46"/>
      <c r="E56" s="14"/>
      <c r="F56" s="14"/>
      <c r="G56" s="14"/>
      <c r="H56" s="14"/>
      <c r="I56" s="15"/>
      <c r="J56" s="354"/>
      <c r="K56" s="62"/>
      <c r="L56" s="14" t="s">
        <v>68</v>
      </c>
    </row>
    <row r="57" spans="1:12" ht="15.75" hidden="1">
      <c r="A57" s="36"/>
      <c r="B57" s="15"/>
      <c r="C57" s="192"/>
      <c r="D57" s="46"/>
      <c r="E57" s="14"/>
      <c r="F57" s="14"/>
      <c r="G57" s="14"/>
      <c r="H57" s="14"/>
      <c r="I57" s="15"/>
      <c r="J57" s="194"/>
      <c r="K57" s="62"/>
      <c r="L57" s="14" t="s">
        <v>68</v>
      </c>
    </row>
    <row r="58" spans="1:12" ht="25.5">
      <c r="A58" s="1">
        <v>903</v>
      </c>
      <c r="B58" s="7" t="s">
        <v>4</v>
      </c>
      <c r="C58" s="323">
        <f>SUM(C59:C107)</f>
        <v>5388</v>
      </c>
      <c r="D58" s="65">
        <f t="shared" ref="D58:H58" si="2">SUM(D59:D107)</f>
        <v>0</v>
      </c>
      <c r="E58" s="65">
        <f t="shared" si="2"/>
        <v>0</v>
      </c>
      <c r="F58" s="65">
        <f t="shared" si="2"/>
        <v>49474</v>
      </c>
      <c r="G58" s="80">
        <f t="shared" si="2"/>
        <v>138385.1</v>
      </c>
      <c r="H58" s="80">
        <f t="shared" si="2"/>
        <v>139481.1</v>
      </c>
      <c r="I58" s="10"/>
      <c r="J58" s="356">
        <f>SUM(J59:J107)</f>
        <v>0</v>
      </c>
      <c r="K58" s="66">
        <f>SUM(K59:K107)</f>
        <v>4155</v>
      </c>
      <c r="L58" s="14"/>
    </row>
    <row r="59" spans="1:12" ht="38.25">
      <c r="A59" s="15"/>
      <c r="B59" s="15"/>
      <c r="C59" s="192"/>
      <c r="D59" s="46"/>
      <c r="E59" s="14"/>
      <c r="F59" s="14">
        <v>800</v>
      </c>
      <c r="G59" s="14"/>
      <c r="H59" s="14"/>
      <c r="I59" s="31" t="s">
        <v>446</v>
      </c>
      <c r="J59" s="194"/>
      <c r="K59" s="41"/>
      <c r="L59" s="68"/>
    </row>
    <row r="60" spans="1:12" ht="38.25">
      <c r="A60" s="15"/>
      <c r="B60" s="15"/>
      <c r="C60" s="192"/>
      <c r="D60" s="46"/>
      <c r="E60" s="14"/>
      <c r="F60" s="14"/>
      <c r="G60" s="14">
        <v>500</v>
      </c>
      <c r="H60" s="14">
        <v>500</v>
      </c>
      <c r="I60" s="15" t="s">
        <v>602</v>
      </c>
      <c r="J60" s="357"/>
      <c r="K60" s="62"/>
      <c r="L60" s="14" t="s">
        <v>68</v>
      </c>
    </row>
    <row r="61" spans="1:12" ht="39.75" customHeight="1">
      <c r="A61" s="15"/>
      <c r="B61" s="15"/>
      <c r="C61" s="191"/>
      <c r="D61" s="46"/>
      <c r="E61" s="14"/>
      <c r="F61" s="14"/>
      <c r="G61" s="14"/>
      <c r="H61" s="14">
        <v>1096</v>
      </c>
      <c r="I61" s="15" t="s">
        <v>525</v>
      </c>
      <c r="J61" s="357"/>
      <c r="K61" s="62"/>
      <c r="L61" s="14" t="s">
        <v>68</v>
      </c>
    </row>
    <row r="62" spans="1:12" s="185" customFormat="1" ht="38.25">
      <c r="A62" s="15"/>
      <c r="B62" s="167" t="s">
        <v>337</v>
      </c>
      <c r="C62" s="322"/>
      <c r="D62" s="184"/>
      <c r="E62" s="184"/>
      <c r="F62" s="14">
        <f>26027+19971+500+1000</f>
        <v>47498</v>
      </c>
      <c r="G62" s="14"/>
      <c r="H62" s="14"/>
      <c r="I62" s="263" t="s">
        <v>338</v>
      </c>
      <c r="J62" s="358"/>
      <c r="K62" s="41"/>
      <c r="L62" s="254"/>
    </row>
    <row r="63" spans="1:12" s="185" customFormat="1" ht="25.5">
      <c r="A63" s="15"/>
      <c r="B63" s="264" t="s">
        <v>339</v>
      </c>
      <c r="C63" s="322"/>
      <c r="D63" s="184"/>
      <c r="E63" s="184"/>
      <c r="F63" s="296">
        <v>60</v>
      </c>
      <c r="G63" s="14"/>
      <c r="H63" s="14"/>
      <c r="I63" s="264" t="s">
        <v>456</v>
      </c>
      <c r="J63" s="358"/>
      <c r="K63" s="41"/>
      <c r="L63" s="254"/>
    </row>
    <row r="64" spans="1:12" s="185" customFormat="1" ht="38.25">
      <c r="A64" s="15"/>
      <c r="B64" s="264" t="s">
        <v>341</v>
      </c>
      <c r="C64" s="322"/>
      <c r="D64" s="184"/>
      <c r="E64" s="184"/>
      <c r="F64" s="296">
        <v>100</v>
      </c>
      <c r="G64" s="14"/>
      <c r="H64" s="14"/>
      <c r="I64" s="264" t="s">
        <v>456</v>
      </c>
      <c r="J64" s="358"/>
      <c r="K64" s="41"/>
      <c r="L64" s="254"/>
    </row>
    <row r="65" spans="1:13" s="185" customFormat="1" ht="51">
      <c r="A65" s="15"/>
      <c r="B65" s="267" t="s">
        <v>342</v>
      </c>
      <c r="C65" s="213"/>
      <c r="D65" s="96"/>
      <c r="E65" s="96"/>
      <c r="F65" s="268"/>
      <c r="G65" s="213">
        <v>8665</v>
      </c>
      <c r="H65" s="213">
        <v>6665</v>
      </c>
      <c r="I65" s="269" t="s">
        <v>473</v>
      </c>
      <c r="J65" s="358"/>
      <c r="K65" s="41"/>
      <c r="L65" s="254"/>
    </row>
    <row r="66" spans="1:13" s="185" customFormat="1" ht="39" hidden="1" customHeight="1">
      <c r="A66" s="15"/>
      <c r="B66" s="264" t="s">
        <v>344</v>
      </c>
      <c r="C66" s="322"/>
      <c r="D66" s="184"/>
      <c r="E66" s="184"/>
      <c r="F66" s="265"/>
      <c r="G66" s="184"/>
      <c r="H66" s="184"/>
      <c r="I66" s="345" t="s">
        <v>454</v>
      </c>
      <c r="J66" s="358"/>
      <c r="K66" s="41"/>
      <c r="L66" s="254"/>
    </row>
    <row r="67" spans="1:13" s="257" customFormat="1" ht="38.25">
      <c r="A67" s="15"/>
      <c r="B67" s="15" t="s">
        <v>345</v>
      </c>
      <c r="C67" s="213"/>
      <c r="D67" s="96"/>
      <c r="E67" s="96"/>
      <c r="F67" s="96">
        <f>331+155</f>
        <v>486</v>
      </c>
      <c r="G67" s="96"/>
      <c r="H67" s="96"/>
      <c r="I67" s="67" t="s">
        <v>474</v>
      </c>
      <c r="J67" s="359"/>
      <c r="K67" s="115"/>
      <c r="L67" s="255"/>
    </row>
    <row r="68" spans="1:13" s="257" customFormat="1" ht="38.25">
      <c r="A68" s="15"/>
      <c r="B68" s="15"/>
      <c r="C68" s="213"/>
      <c r="D68" s="96"/>
      <c r="E68" s="96"/>
      <c r="F68" s="96"/>
      <c r="G68" s="96">
        <v>688</v>
      </c>
      <c r="H68" s="96">
        <v>688</v>
      </c>
      <c r="I68" s="67" t="s">
        <v>347</v>
      </c>
      <c r="J68" s="359"/>
      <c r="K68" s="115"/>
      <c r="L68" s="255"/>
    </row>
    <row r="69" spans="1:13" s="257" customFormat="1" ht="56.25" customHeight="1">
      <c r="A69" s="15"/>
      <c r="B69" s="15" t="s">
        <v>348</v>
      </c>
      <c r="C69" s="213"/>
      <c r="D69" s="96"/>
      <c r="E69" s="96"/>
      <c r="F69" s="96"/>
      <c r="G69" s="96">
        <v>6279</v>
      </c>
      <c r="H69" s="96">
        <v>6279</v>
      </c>
      <c r="I69" s="409" t="s">
        <v>475</v>
      </c>
      <c r="J69" s="359"/>
      <c r="K69" s="115"/>
      <c r="L69" s="255"/>
    </row>
    <row r="70" spans="1:13" s="257" customFormat="1" ht="38.25">
      <c r="A70" s="15"/>
      <c r="B70" s="15" t="s">
        <v>350</v>
      </c>
      <c r="C70" s="213"/>
      <c r="D70" s="96"/>
      <c r="E70" s="96"/>
      <c r="F70" s="96"/>
      <c r="G70" s="96">
        <v>2156</v>
      </c>
      <c r="H70" s="96">
        <v>2156</v>
      </c>
      <c r="I70" s="409"/>
      <c r="J70" s="359"/>
      <c r="K70" s="115"/>
      <c r="L70" s="255"/>
    </row>
    <row r="71" spans="1:13" s="257" customFormat="1" ht="40.5" customHeight="1">
      <c r="A71" s="15"/>
      <c r="B71" s="272" t="s">
        <v>351</v>
      </c>
      <c r="C71" s="213"/>
      <c r="D71" s="96"/>
      <c r="E71" s="96"/>
      <c r="F71" s="96"/>
      <c r="G71" s="213">
        <v>55</v>
      </c>
      <c r="H71" s="213">
        <v>55</v>
      </c>
      <c r="I71" s="15" t="s">
        <v>352</v>
      </c>
      <c r="J71" s="360"/>
      <c r="K71" s="115"/>
      <c r="L71" s="96" t="s">
        <v>68</v>
      </c>
    </row>
    <row r="72" spans="1:13" s="257" customFormat="1" ht="68.25" customHeight="1">
      <c r="A72" s="15"/>
      <c r="B72" s="15" t="s">
        <v>476</v>
      </c>
      <c r="C72" s="213"/>
      <c r="D72" s="96"/>
      <c r="E72" s="96"/>
      <c r="F72" s="96"/>
      <c r="G72" s="213">
        <f>2436+80</f>
        <v>2516</v>
      </c>
      <c r="H72" s="213">
        <f>2436+80</f>
        <v>2516</v>
      </c>
      <c r="I72" s="263" t="s">
        <v>354</v>
      </c>
      <c r="J72" s="360"/>
      <c r="K72" s="115"/>
      <c r="L72" s="96"/>
    </row>
    <row r="73" spans="1:13" s="257" customFormat="1" ht="38.25">
      <c r="A73" s="15"/>
      <c r="B73" s="15" t="s">
        <v>355</v>
      </c>
      <c r="C73" s="213"/>
      <c r="D73" s="96"/>
      <c r="E73" s="96"/>
      <c r="F73" s="96"/>
      <c r="G73" s="273">
        <f>16120.3+49314.8</f>
        <v>65435.100000000006</v>
      </c>
      <c r="H73" s="273">
        <f>16120.3+49314.8</f>
        <v>65435.100000000006</v>
      </c>
      <c r="I73" s="15" t="s">
        <v>477</v>
      </c>
      <c r="J73" s="360"/>
      <c r="K73" s="115"/>
      <c r="L73" s="96"/>
    </row>
    <row r="74" spans="1:13" s="257" customFormat="1" ht="29.25" customHeight="1">
      <c r="A74" s="15"/>
      <c r="B74" s="275" t="s">
        <v>357</v>
      </c>
      <c r="C74" s="213">
        <v>1400</v>
      </c>
      <c r="D74" s="96"/>
      <c r="E74" s="96"/>
      <c r="F74" s="96"/>
      <c r="G74" s="96"/>
      <c r="H74" s="96"/>
      <c r="I74" s="274" t="s">
        <v>478</v>
      </c>
      <c r="J74" s="360"/>
      <c r="K74" s="115"/>
      <c r="L74" s="96" t="s">
        <v>68</v>
      </c>
    </row>
    <row r="75" spans="1:13" s="257" customFormat="1" ht="127.5" customHeight="1">
      <c r="A75" s="15"/>
      <c r="B75" s="275" t="s">
        <v>359</v>
      </c>
      <c r="C75" s="324">
        <v>3988</v>
      </c>
      <c r="D75" s="96"/>
      <c r="E75" s="96"/>
      <c r="F75" s="96"/>
      <c r="G75" s="96">
        <v>8922</v>
      </c>
      <c r="H75" s="96">
        <v>8922</v>
      </c>
      <c r="I75" s="387" t="s">
        <v>360</v>
      </c>
      <c r="J75" s="360"/>
      <c r="K75" s="115"/>
      <c r="L75" s="96" t="s">
        <v>68</v>
      </c>
    </row>
    <row r="76" spans="1:13" s="257" customFormat="1" ht="60" hidden="1" customHeight="1">
      <c r="A76" s="15"/>
      <c r="B76" s="15"/>
      <c r="C76" s="96"/>
      <c r="D76" s="96"/>
      <c r="E76" s="96"/>
      <c r="F76" s="96"/>
      <c r="G76" s="96"/>
      <c r="H76" s="96"/>
      <c r="I76" s="272"/>
      <c r="J76" s="360"/>
      <c r="K76" s="115"/>
      <c r="L76" s="96" t="s">
        <v>68</v>
      </c>
    </row>
    <row r="77" spans="1:13" s="257" customFormat="1" ht="93.75" customHeight="1">
      <c r="A77" s="279"/>
      <c r="B77" s="300" t="s">
        <v>363</v>
      </c>
      <c r="C77" s="213"/>
      <c r="D77" s="96"/>
      <c r="E77" s="96"/>
      <c r="F77" s="96"/>
      <c r="G77" s="96">
        <v>10075</v>
      </c>
      <c r="H77" s="96">
        <v>12537</v>
      </c>
      <c r="I77" s="278" t="s">
        <v>468</v>
      </c>
      <c r="J77" s="361"/>
      <c r="K77" s="96"/>
      <c r="L77" s="260" t="s">
        <v>365</v>
      </c>
      <c r="M77" s="261"/>
    </row>
    <row r="78" spans="1:13" s="257" customFormat="1" ht="95.25" customHeight="1">
      <c r="A78" s="15"/>
      <c r="B78" s="15" t="s">
        <v>366</v>
      </c>
      <c r="C78" s="213"/>
      <c r="D78" s="96"/>
      <c r="E78" s="96"/>
      <c r="F78" s="96"/>
      <c r="G78" s="96">
        <v>6960</v>
      </c>
      <c r="H78" s="96"/>
      <c r="I78" s="15" t="s">
        <v>439</v>
      </c>
      <c r="J78" s="362"/>
      <c r="K78" s="115"/>
      <c r="L78" s="96" t="s">
        <v>68</v>
      </c>
    </row>
    <row r="79" spans="1:13" s="257" customFormat="1" ht="69.75" customHeight="1">
      <c r="A79" s="15"/>
      <c r="B79" s="15" t="s">
        <v>367</v>
      </c>
      <c r="C79" s="213"/>
      <c r="D79" s="96"/>
      <c r="E79" s="96"/>
      <c r="F79" s="96"/>
      <c r="G79" s="96"/>
      <c r="H79" s="96">
        <v>6100</v>
      </c>
      <c r="I79" s="15" t="s">
        <v>368</v>
      </c>
      <c r="J79" s="362"/>
      <c r="K79" s="115"/>
      <c r="L79" s="96" t="s">
        <v>68</v>
      </c>
    </row>
    <row r="80" spans="1:13" s="257" customFormat="1" ht="162" customHeight="1">
      <c r="A80" s="15"/>
      <c r="B80" s="299" t="s">
        <v>369</v>
      </c>
      <c r="C80" s="213"/>
      <c r="D80" s="96"/>
      <c r="E80" s="96"/>
      <c r="F80" s="96"/>
      <c r="G80" s="96">
        <f>541+4311</f>
        <v>4852</v>
      </c>
      <c r="H80" s="96">
        <v>541</v>
      </c>
      <c r="I80" s="299" t="s">
        <v>469</v>
      </c>
      <c r="J80" s="362"/>
      <c r="K80" s="115"/>
      <c r="L80" s="255" t="s">
        <v>89</v>
      </c>
    </row>
    <row r="81" spans="1:13" s="257" customFormat="1" ht="81" customHeight="1">
      <c r="A81" s="15"/>
      <c r="B81" s="282" t="s">
        <v>371</v>
      </c>
      <c r="C81" s="213"/>
      <c r="D81" s="96"/>
      <c r="E81" s="96"/>
      <c r="F81" s="96"/>
      <c r="G81" s="96">
        <v>72</v>
      </c>
      <c r="H81" s="96">
        <v>72</v>
      </c>
      <c r="I81" s="299" t="s">
        <v>443</v>
      </c>
      <c r="J81" s="362"/>
      <c r="K81" s="115"/>
      <c r="L81" s="255"/>
    </row>
    <row r="82" spans="1:13" s="257" customFormat="1" ht="69.75" customHeight="1">
      <c r="A82" s="279"/>
      <c r="B82" s="282" t="s">
        <v>373</v>
      </c>
      <c r="C82" s="213"/>
      <c r="D82" s="96"/>
      <c r="E82" s="96"/>
      <c r="F82" s="96"/>
      <c r="G82" s="96">
        <v>2619</v>
      </c>
      <c r="H82" s="96">
        <v>2619</v>
      </c>
      <c r="I82" s="385" t="s">
        <v>479</v>
      </c>
      <c r="J82" s="359"/>
      <c r="K82" s="96"/>
      <c r="L82" s="260" t="s">
        <v>375</v>
      </c>
      <c r="M82" s="261"/>
    </row>
    <row r="83" spans="1:13" s="257" customFormat="1" ht="67.5" customHeight="1">
      <c r="A83" s="279"/>
      <c r="B83" s="282" t="s">
        <v>376</v>
      </c>
      <c r="C83" s="213"/>
      <c r="D83" s="96"/>
      <c r="E83" s="96"/>
      <c r="F83" s="96">
        <v>530</v>
      </c>
      <c r="G83" s="96"/>
      <c r="H83" s="96">
        <f>23040+260</f>
        <v>23300</v>
      </c>
      <c r="I83" s="385" t="s">
        <v>440</v>
      </c>
      <c r="J83" s="359"/>
      <c r="K83" s="96"/>
      <c r="L83" s="260" t="s">
        <v>377</v>
      </c>
      <c r="M83" s="261"/>
    </row>
    <row r="84" spans="1:13" s="257" customFormat="1" ht="135" customHeight="1">
      <c r="A84" s="279"/>
      <c r="B84" s="301" t="s">
        <v>378</v>
      </c>
      <c r="C84" s="213"/>
      <c r="D84" s="96"/>
      <c r="E84" s="96"/>
      <c r="F84" s="96"/>
      <c r="G84" s="283">
        <v>18591</v>
      </c>
      <c r="H84" s="96"/>
      <c r="I84" s="386" t="s">
        <v>379</v>
      </c>
      <c r="J84" s="359"/>
      <c r="K84" s="115"/>
      <c r="L84" s="242"/>
      <c r="M84" s="261"/>
    </row>
    <row r="85" spans="1:13" hidden="1">
      <c r="A85" s="15"/>
      <c r="B85" s="15"/>
      <c r="C85" s="192"/>
      <c r="D85" s="46"/>
      <c r="E85" s="14"/>
      <c r="F85" s="14"/>
      <c r="G85" s="46"/>
      <c r="H85" s="46"/>
      <c r="I85" s="15"/>
      <c r="J85" s="357"/>
      <c r="K85" s="62"/>
      <c r="L85" s="14" t="s">
        <v>68</v>
      </c>
    </row>
    <row r="86" spans="1:13" hidden="1">
      <c r="A86" s="15"/>
      <c r="B86" s="15"/>
      <c r="C86" s="192"/>
      <c r="D86" s="46"/>
      <c r="E86" s="14"/>
      <c r="F86" s="14"/>
      <c r="G86" s="46"/>
      <c r="H86" s="46"/>
      <c r="I86" s="15"/>
      <c r="J86" s="357"/>
      <c r="K86" s="62"/>
      <c r="L86" s="14" t="s">
        <v>68</v>
      </c>
    </row>
    <row r="87" spans="1:13" hidden="1">
      <c r="A87" s="15"/>
      <c r="B87" s="166"/>
      <c r="C87" s="192"/>
      <c r="D87" s="46"/>
      <c r="E87" s="14"/>
      <c r="F87" s="14"/>
      <c r="G87" s="46"/>
      <c r="H87" s="46"/>
      <c r="I87" s="15"/>
      <c r="J87" s="357"/>
      <c r="K87" s="62"/>
      <c r="L87" s="14" t="s">
        <v>68</v>
      </c>
    </row>
    <row r="88" spans="1:13" hidden="1">
      <c r="A88" s="15"/>
      <c r="B88" s="166"/>
      <c r="C88" s="192"/>
      <c r="D88" s="46"/>
      <c r="E88" s="14"/>
      <c r="F88" s="14"/>
      <c r="G88" s="46"/>
      <c r="H88" s="46"/>
      <c r="I88" s="15"/>
      <c r="J88" s="357"/>
      <c r="K88" s="62"/>
      <c r="L88" s="14" t="s">
        <v>68</v>
      </c>
    </row>
    <row r="89" spans="1:13" hidden="1">
      <c r="A89" s="15"/>
      <c r="B89" s="15"/>
      <c r="C89" s="192"/>
      <c r="D89" s="46"/>
      <c r="E89" s="14"/>
      <c r="F89" s="14"/>
      <c r="G89" s="46"/>
      <c r="H89" s="46"/>
      <c r="I89" s="15"/>
      <c r="J89" s="363"/>
      <c r="K89" s="62"/>
      <c r="L89" s="14" t="s">
        <v>68</v>
      </c>
    </row>
    <row r="90" spans="1:13" hidden="1">
      <c r="A90" s="15"/>
      <c r="B90" s="15"/>
      <c r="C90" s="192"/>
      <c r="D90" s="46"/>
      <c r="E90" s="14"/>
      <c r="F90" s="14"/>
      <c r="G90" s="46"/>
      <c r="H90" s="46"/>
      <c r="I90" s="46"/>
      <c r="J90" s="363"/>
      <c r="K90" s="62"/>
      <c r="L90" s="14" t="s">
        <v>68</v>
      </c>
    </row>
    <row r="91" spans="1:13" hidden="1">
      <c r="A91" s="15"/>
      <c r="B91" s="15"/>
      <c r="C91" s="192"/>
      <c r="D91" s="46"/>
      <c r="E91" s="14"/>
      <c r="F91" s="14"/>
      <c r="G91" s="46"/>
      <c r="H91" s="46"/>
      <c r="I91" s="46"/>
      <c r="J91" s="363"/>
      <c r="K91" s="62"/>
      <c r="L91" s="14" t="s">
        <v>68</v>
      </c>
    </row>
    <row r="92" spans="1:13" hidden="1">
      <c r="A92" s="15"/>
      <c r="B92" s="15"/>
      <c r="C92" s="192"/>
      <c r="D92" s="46"/>
      <c r="E92" s="14"/>
      <c r="F92" s="14"/>
      <c r="G92" s="46"/>
      <c r="H92" s="46"/>
      <c r="I92" s="15"/>
      <c r="J92" s="363"/>
      <c r="K92" s="62"/>
      <c r="L92" s="14" t="s">
        <v>68</v>
      </c>
    </row>
    <row r="93" spans="1:13" hidden="1">
      <c r="A93" s="15"/>
      <c r="B93" s="15"/>
      <c r="C93" s="192"/>
      <c r="D93" s="46"/>
      <c r="E93" s="14"/>
      <c r="F93" s="14"/>
      <c r="G93" s="46"/>
      <c r="H93" s="46"/>
      <c r="I93" s="15"/>
      <c r="J93" s="363"/>
      <c r="K93" s="62"/>
      <c r="L93" s="14" t="s">
        <v>68</v>
      </c>
    </row>
    <row r="94" spans="1:13" ht="12.75" hidden="1" customHeight="1">
      <c r="A94" s="15"/>
      <c r="B94" s="15"/>
      <c r="C94" s="192"/>
      <c r="D94" s="46"/>
      <c r="E94" s="14"/>
      <c r="F94" s="14"/>
      <c r="G94" s="46"/>
      <c r="H94" s="46"/>
      <c r="I94" s="15"/>
      <c r="J94" s="363"/>
      <c r="K94" s="62"/>
      <c r="L94" s="121" t="s">
        <v>89</v>
      </c>
    </row>
    <row r="95" spans="1:13" ht="12.75" hidden="1" customHeight="1">
      <c r="A95" s="36"/>
      <c r="B95" s="167"/>
      <c r="C95" s="192"/>
      <c r="D95" s="46"/>
      <c r="E95" s="46"/>
      <c r="F95" s="14"/>
      <c r="G95" s="46"/>
      <c r="H95" s="46"/>
      <c r="I95" s="15"/>
      <c r="J95" s="194"/>
      <c r="K95" s="62"/>
      <c r="L95" s="14" t="s">
        <v>68</v>
      </c>
    </row>
    <row r="96" spans="1:13" ht="12.75" hidden="1" customHeight="1">
      <c r="A96" s="36"/>
      <c r="B96" s="167"/>
      <c r="C96" s="192"/>
      <c r="D96" s="46"/>
      <c r="E96" s="14"/>
      <c r="F96" s="14"/>
      <c r="G96" s="46"/>
      <c r="H96" s="46"/>
      <c r="I96" s="15"/>
      <c r="J96" s="194"/>
      <c r="K96" s="62">
        <v>2475</v>
      </c>
      <c r="L96" s="14" t="s">
        <v>68</v>
      </c>
    </row>
    <row r="97" spans="1:12" ht="15.75" hidden="1">
      <c r="A97" s="36"/>
      <c r="B97" s="167"/>
      <c r="C97" s="192"/>
      <c r="D97" s="46"/>
      <c r="E97" s="14"/>
      <c r="F97" s="14"/>
      <c r="G97" s="46"/>
      <c r="H97" s="46"/>
      <c r="I97" s="15"/>
      <c r="J97" s="194"/>
      <c r="K97" s="62"/>
      <c r="L97" s="14" t="s">
        <v>68</v>
      </c>
    </row>
    <row r="98" spans="1:12" ht="15.75" hidden="1">
      <c r="A98" s="36"/>
      <c r="B98" s="15"/>
      <c r="C98" s="192"/>
      <c r="D98" s="46"/>
      <c r="E98" s="46"/>
      <c r="F98" s="14"/>
      <c r="G98" s="46"/>
      <c r="H98" s="46"/>
      <c r="I98" s="15"/>
      <c r="J98" s="194"/>
      <c r="K98" s="62"/>
      <c r="L98" s="14" t="s">
        <v>68</v>
      </c>
    </row>
    <row r="99" spans="1:12" ht="15.75" hidden="1">
      <c r="A99" s="36"/>
      <c r="B99" s="15"/>
      <c r="C99" s="192"/>
      <c r="D99" s="46"/>
      <c r="E99" s="14"/>
      <c r="F99" s="14"/>
      <c r="G99" s="46"/>
      <c r="H99" s="46"/>
      <c r="I99" s="15"/>
      <c r="J99" s="194"/>
      <c r="K99" s="62"/>
      <c r="L99" s="14" t="s">
        <v>68</v>
      </c>
    </row>
    <row r="100" spans="1:12" ht="15.75" hidden="1">
      <c r="A100" s="36"/>
      <c r="B100" s="15"/>
      <c r="C100" s="192"/>
      <c r="D100" s="46"/>
      <c r="E100" s="14"/>
      <c r="F100" s="14"/>
      <c r="G100" s="46"/>
      <c r="H100" s="46"/>
      <c r="I100" s="15"/>
      <c r="J100" s="194"/>
      <c r="K100" s="62"/>
      <c r="L100" s="14" t="s">
        <v>68</v>
      </c>
    </row>
    <row r="101" spans="1:12" ht="15.75" hidden="1">
      <c r="A101" s="36"/>
      <c r="B101" s="15"/>
      <c r="C101" s="192"/>
      <c r="D101" s="46"/>
      <c r="E101" s="14"/>
      <c r="F101" s="14"/>
      <c r="G101" s="46"/>
      <c r="H101" s="46"/>
      <c r="I101" s="15"/>
      <c r="J101" s="194"/>
      <c r="K101" s="62"/>
      <c r="L101" s="14" t="s">
        <v>68</v>
      </c>
    </row>
    <row r="102" spans="1:12" ht="15.75" hidden="1">
      <c r="A102" s="36"/>
      <c r="B102" s="15"/>
      <c r="C102" s="192"/>
      <c r="D102" s="46"/>
      <c r="E102" s="14"/>
      <c r="F102" s="14"/>
      <c r="G102" s="46"/>
      <c r="H102" s="46"/>
      <c r="I102" s="15"/>
      <c r="J102" s="194"/>
      <c r="K102" s="62"/>
      <c r="L102" s="14" t="s">
        <v>68</v>
      </c>
    </row>
    <row r="103" spans="1:12" ht="15.75" hidden="1">
      <c r="A103" s="36"/>
      <c r="B103" s="15"/>
      <c r="C103" s="192"/>
      <c r="D103" s="46"/>
      <c r="E103" s="14"/>
      <c r="F103" s="14"/>
      <c r="G103" s="46"/>
      <c r="H103" s="46"/>
      <c r="I103" s="15"/>
      <c r="J103" s="194"/>
      <c r="K103" s="62"/>
      <c r="L103" s="14" t="s">
        <v>68</v>
      </c>
    </row>
    <row r="104" spans="1:12" ht="15.75" hidden="1">
      <c r="A104" s="36"/>
      <c r="B104" s="15"/>
      <c r="C104" s="192"/>
      <c r="D104" s="46"/>
      <c r="E104" s="14"/>
      <c r="F104" s="14"/>
      <c r="G104" s="46"/>
      <c r="H104" s="46"/>
      <c r="I104" s="15"/>
      <c r="J104" s="194"/>
      <c r="K104" s="62"/>
      <c r="L104" s="14" t="s">
        <v>68</v>
      </c>
    </row>
    <row r="105" spans="1:12" ht="15.75" hidden="1">
      <c r="A105" s="36"/>
      <c r="B105" s="15"/>
      <c r="C105" s="192"/>
      <c r="D105" s="46"/>
      <c r="E105" s="14"/>
      <c r="F105" s="14"/>
      <c r="G105" s="46"/>
      <c r="H105" s="46"/>
      <c r="I105" s="15"/>
      <c r="J105" s="194"/>
      <c r="K105" s="62"/>
      <c r="L105" s="14" t="s">
        <v>68</v>
      </c>
    </row>
    <row r="106" spans="1:12" ht="15.75" hidden="1">
      <c r="A106" s="36"/>
      <c r="B106" s="15"/>
      <c r="C106" s="192"/>
      <c r="D106" s="46"/>
      <c r="E106" s="14"/>
      <c r="F106" s="14"/>
      <c r="G106" s="46"/>
      <c r="H106" s="46"/>
      <c r="I106" s="15"/>
      <c r="J106" s="194"/>
      <c r="K106" s="62"/>
      <c r="L106" s="14" t="s">
        <v>68</v>
      </c>
    </row>
    <row r="107" spans="1:12" hidden="1">
      <c r="A107" s="1"/>
      <c r="B107" s="71"/>
      <c r="C107" s="192"/>
      <c r="D107" s="46"/>
      <c r="E107" s="14"/>
      <c r="F107" s="46"/>
      <c r="G107" s="46"/>
      <c r="H107" s="46"/>
      <c r="I107" s="10"/>
      <c r="J107" s="194"/>
      <c r="K107" s="62">
        <v>1680</v>
      </c>
      <c r="L107" s="14" t="s">
        <v>68</v>
      </c>
    </row>
    <row r="108" spans="1:12" ht="38.25">
      <c r="A108" s="1">
        <v>904</v>
      </c>
      <c r="B108" s="7" t="s">
        <v>5</v>
      </c>
      <c r="C108" s="206">
        <f t="shared" ref="C108:F108" si="3">SUM(C109:C110)</f>
        <v>0</v>
      </c>
      <c r="D108" s="13">
        <f t="shared" si="3"/>
        <v>0</v>
      </c>
      <c r="E108" s="13">
        <f t="shared" si="3"/>
        <v>0</v>
      </c>
      <c r="F108" s="13">
        <f t="shared" si="3"/>
        <v>0</v>
      </c>
      <c r="G108" s="13">
        <f>SUM(G109:G110)</f>
        <v>4000</v>
      </c>
      <c r="H108" s="13">
        <f>SUM(H109:H110)</f>
        <v>0</v>
      </c>
      <c r="I108" s="10"/>
      <c r="J108" s="354"/>
      <c r="K108" s="41"/>
      <c r="L108" s="14"/>
    </row>
    <row r="109" spans="1:12" ht="53.25" customHeight="1">
      <c r="A109" s="1"/>
      <c r="B109" s="23"/>
      <c r="C109" s="206"/>
      <c r="D109" s="13"/>
      <c r="E109" s="13"/>
      <c r="F109" s="13"/>
      <c r="G109" s="14">
        <v>1700</v>
      </c>
      <c r="H109" s="13"/>
      <c r="I109" s="31" t="s">
        <v>601</v>
      </c>
      <c r="J109" s="354"/>
      <c r="K109" s="41"/>
      <c r="L109" s="14"/>
    </row>
    <row r="110" spans="1:12" ht="68.25" customHeight="1">
      <c r="A110" s="1"/>
      <c r="B110" s="15"/>
      <c r="C110" s="192"/>
      <c r="D110" s="46"/>
      <c r="E110" s="13"/>
      <c r="F110" s="13"/>
      <c r="G110" s="14">
        <v>2300</v>
      </c>
      <c r="H110" s="46"/>
      <c r="I110" s="31" t="s">
        <v>600</v>
      </c>
      <c r="J110" s="354"/>
      <c r="K110" s="41"/>
      <c r="L110" s="14" t="s">
        <v>68</v>
      </c>
    </row>
    <row r="111" spans="1:12" ht="54" customHeight="1">
      <c r="A111" s="1">
        <v>905</v>
      </c>
      <c r="B111" s="302" t="s">
        <v>83</v>
      </c>
      <c r="C111" s="206">
        <f t="shared" ref="C111:G111" si="4">SUM(C112:C121)</f>
        <v>260449</v>
      </c>
      <c r="D111" s="13">
        <f t="shared" si="4"/>
        <v>0</v>
      </c>
      <c r="E111" s="13">
        <f t="shared" si="4"/>
        <v>0</v>
      </c>
      <c r="F111" s="13">
        <f t="shared" si="4"/>
        <v>2206</v>
      </c>
      <c r="G111" s="13">
        <f t="shared" si="4"/>
        <v>7107</v>
      </c>
      <c r="H111" s="13">
        <f>SUM(H112:H121)</f>
        <v>9877</v>
      </c>
      <c r="I111" s="58"/>
      <c r="J111" s="354">
        <f>SUM(J112:J121)</f>
        <v>0</v>
      </c>
      <c r="K111" s="41">
        <f>SUM(K112:K121)</f>
        <v>0</v>
      </c>
      <c r="L111" s="14"/>
    </row>
    <row r="112" spans="1:12" ht="146.25" customHeight="1">
      <c r="A112" s="1"/>
      <c r="B112" s="73" t="s">
        <v>432</v>
      </c>
      <c r="C112" s="322"/>
      <c r="D112" s="184"/>
      <c r="E112" s="184"/>
      <c r="F112" s="184"/>
      <c r="G112" s="184">
        <v>1777</v>
      </c>
      <c r="H112" s="184">
        <v>1777</v>
      </c>
      <c r="I112" s="122" t="s">
        <v>480</v>
      </c>
      <c r="J112" s="194"/>
      <c r="K112" s="62"/>
      <c r="L112" s="14" t="s">
        <v>68</v>
      </c>
    </row>
    <row r="113" spans="1:12" ht="114.75">
      <c r="A113" s="1"/>
      <c r="B113" s="73" t="s">
        <v>423</v>
      </c>
      <c r="C113" s="322"/>
      <c r="D113" s="184"/>
      <c r="E113" s="184"/>
      <c r="F113" s="184"/>
      <c r="G113" s="184">
        <v>12</v>
      </c>
      <c r="H113" s="184"/>
      <c r="I113" s="122" t="s">
        <v>157</v>
      </c>
      <c r="J113" s="194"/>
      <c r="K113" s="62"/>
      <c r="L113" s="14" t="s">
        <v>68</v>
      </c>
    </row>
    <row r="114" spans="1:12" ht="54.75" customHeight="1">
      <c r="A114" s="1"/>
      <c r="B114" s="122" t="s">
        <v>158</v>
      </c>
      <c r="C114" s="322">
        <v>252314</v>
      </c>
      <c r="D114" s="184"/>
      <c r="E114" s="13"/>
      <c r="F114" s="13"/>
      <c r="G114" s="13"/>
      <c r="H114" s="184"/>
      <c r="I114" s="122"/>
      <c r="J114" s="194"/>
      <c r="K114" s="62"/>
      <c r="L114" s="14" t="s">
        <v>68</v>
      </c>
    </row>
    <row r="115" spans="1:12" ht="89.25" customHeight="1">
      <c r="A115" s="1"/>
      <c r="B115" s="72"/>
      <c r="C115" s="322"/>
      <c r="D115" s="184"/>
      <c r="E115" s="13"/>
      <c r="F115" s="184">
        <v>1546</v>
      </c>
      <c r="G115" s="216"/>
      <c r="H115" s="217"/>
      <c r="I115" s="122" t="s">
        <v>481</v>
      </c>
      <c r="J115" s="194"/>
      <c r="K115" s="62"/>
      <c r="L115" s="14" t="s">
        <v>68</v>
      </c>
    </row>
    <row r="116" spans="1:12" ht="123.75" customHeight="1">
      <c r="A116" s="1"/>
      <c r="B116" s="72"/>
      <c r="C116" s="322"/>
      <c r="D116" s="184"/>
      <c r="E116" s="13"/>
      <c r="F116" s="218"/>
      <c r="G116" s="96">
        <v>5100</v>
      </c>
      <c r="H116" s="184">
        <v>5100</v>
      </c>
      <c r="I116" s="122" t="s">
        <v>455</v>
      </c>
      <c r="J116" s="194"/>
      <c r="K116" s="62"/>
      <c r="L116" s="14" t="s">
        <v>68</v>
      </c>
    </row>
    <row r="117" spans="1:12" ht="54.75" customHeight="1">
      <c r="A117" s="1"/>
      <c r="B117" s="122" t="s">
        <v>161</v>
      </c>
      <c r="C117" s="322"/>
      <c r="D117" s="184"/>
      <c r="E117" s="184"/>
      <c r="F117" s="184"/>
      <c r="G117" s="184"/>
      <c r="H117" s="184">
        <v>3000</v>
      </c>
      <c r="I117" s="122" t="s">
        <v>162</v>
      </c>
      <c r="J117" s="194"/>
      <c r="K117" s="62"/>
      <c r="L117" s="14" t="s">
        <v>68</v>
      </c>
    </row>
    <row r="118" spans="1:12" ht="40.5" customHeight="1">
      <c r="A118" s="1"/>
      <c r="B118" s="16"/>
      <c r="C118" s="192"/>
      <c r="D118" s="46"/>
      <c r="E118" s="14"/>
      <c r="F118" s="14"/>
      <c r="G118" s="14">
        <v>190</v>
      </c>
      <c r="H118" s="14"/>
      <c r="I118" s="122" t="s">
        <v>599</v>
      </c>
      <c r="J118" s="194"/>
      <c r="K118" s="62"/>
      <c r="L118" s="14" t="s">
        <v>68</v>
      </c>
    </row>
    <row r="119" spans="1:12" ht="28.5" customHeight="1">
      <c r="A119" s="1"/>
      <c r="B119" s="159"/>
      <c r="C119" s="192"/>
      <c r="D119" s="46"/>
      <c r="E119" s="14"/>
      <c r="F119" s="14"/>
      <c r="G119" s="14">
        <v>28</v>
      </c>
      <c r="H119" s="46"/>
      <c r="I119" s="122" t="s">
        <v>598</v>
      </c>
      <c r="J119" s="194"/>
      <c r="K119" s="62"/>
      <c r="L119" s="14" t="s">
        <v>68</v>
      </c>
    </row>
    <row r="120" spans="1:12" ht="42" customHeight="1">
      <c r="A120" s="1"/>
      <c r="B120" s="15"/>
      <c r="C120" s="192"/>
      <c r="D120" s="46"/>
      <c r="E120" s="13"/>
      <c r="F120" s="14">
        <v>660</v>
      </c>
      <c r="G120" s="127"/>
      <c r="H120" s="46"/>
      <c r="I120" s="31" t="s">
        <v>177</v>
      </c>
      <c r="J120" s="194"/>
      <c r="K120" s="62"/>
      <c r="L120" s="14" t="s">
        <v>68</v>
      </c>
    </row>
    <row r="121" spans="1:12" ht="38.25">
      <c r="A121" s="114"/>
      <c r="B121" s="31" t="s">
        <v>430</v>
      </c>
      <c r="C121" s="325">
        <v>8135</v>
      </c>
      <c r="D121" s="283"/>
      <c r="E121" s="283"/>
      <c r="F121" s="283"/>
      <c r="G121" s="283"/>
      <c r="H121" s="298"/>
      <c r="I121" s="31" t="s">
        <v>431</v>
      </c>
      <c r="J121" s="194"/>
      <c r="K121" s="62"/>
      <c r="L121" s="14" t="s">
        <v>68</v>
      </c>
    </row>
    <row r="122" spans="1:12" s="49" customFormat="1">
      <c r="A122" s="1">
        <v>906</v>
      </c>
      <c r="B122" s="303" t="s">
        <v>7</v>
      </c>
      <c r="C122" s="206">
        <f t="shared" ref="C122:E122" si="5">SUM(C123:C144)</f>
        <v>0</v>
      </c>
      <c r="D122" s="13">
        <f t="shared" si="5"/>
        <v>0</v>
      </c>
      <c r="E122" s="13">
        <f t="shared" si="5"/>
        <v>23000</v>
      </c>
      <c r="F122" s="13">
        <f>SUM(F123:F144)</f>
        <v>145800</v>
      </c>
      <c r="G122" s="80">
        <f>SUM(G123:G144)</f>
        <v>3660.8</v>
      </c>
      <c r="H122" s="80">
        <f>SUM(H123:H144)</f>
        <v>7933.8</v>
      </c>
      <c r="I122" s="189"/>
      <c r="J122" s="354">
        <f>SUM(J123:J154)</f>
        <v>7342</v>
      </c>
      <c r="K122" s="41">
        <f>SUM(K123:K154)</f>
        <v>6077</v>
      </c>
      <c r="L122" s="13"/>
    </row>
    <row r="123" spans="1:12" ht="93" customHeight="1">
      <c r="A123" s="1"/>
      <c r="B123" s="73" t="s">
        <v>95</v>
      </c>
      <c r="C123" s="190"/>
      <c r="D123" s="127"/>
      <c r="E123" s="14">
        <v>8000</v>
      </c>
      <c r="F123" s="13"/>
      <c r="G123" s="14">
        <v>600</v>
      </c>
      <c r="H123" s="14">
        <v>600</v>
      </c>
      <c r="I123" s="73" t="s">
        <v>96</v>
      </c>
      <c r="J123" s="194">
        <v>500</v>
      </c>
      <c r="K123" s="41"/>
      <c r="L123" s="46"/>
    </row>
    <row r="124" spans="1:12" ht="57" customHeight="1">
      <c r="A124" s="34"/>
      <c r="B124" s="215"/>
      <c r="C124" s="191"/>
      <c r="D124" s="14"/>
      <c r="E124" s="14">
        <v>15000</v>
      </c>
      <c r="F124" s="14"/>
      <c r="G124" s="14"/>
      <c r="H124" s="14"/>
      <c r="I124" s="73" t="s">
        <v>155</v>
      </c>
      <c r="J124" s="194"/>
      <c r="K124" s="41"/>
      <c r="L124" s="46"/>
    </row>
    <row r="125" spans="1:12" ht="26.25" customHeight="1">
      <c r="A125" s="1"/>
      <c r="B125" s="17"/>
      <c r="C125" s="190"/>
      <c r="D125" s="127"/>
      <c r="E125" s="13"/>
      <c r="F125" s="13"/>
      <c r="G125" s="14">
        <v>249</v>
      </c>
      <c r="H125" s="14"/>
      <c r="I125" s="122" t="s">
        <v>597</v>
      </c>
      <c r="J125" s="194">
        <v>500</v>
      </c>
      <c r="K125" s="41"/>
      <c r="L125" s="46"/>
    </row>
    <row r="126" spans="1:12" ht="25.5">
      <c r="A126" s="1"/>
      <c r="B126" s="17"/>
      <c r="C126" s="192"/>
      <c r="D126" s="46"/>
      <c r="E126" s="13"/>
      <c r="F126" s="13"/>
      <c r="G126" s="46"/>
      <c r="H126" s="14">
        <v>190</v>
      </c>
      <c r="I126" s="122" t="s">
        <v>596</v>
      </c>
      <c r="J126" s="194"/>
      <c r="K126" s="41"/>
      <c r="L126" s="46"/>
    </row>
    <row r="127" spans="1:12" ht="25.5">
      <c r="A127" s="1"/>
      <c r="B127" s="17"/>
      <c r="C127" s="190"/>
      <c r="D127" s="127"/>
      <c r="E127" s="13"/>
      <c r="F127" s="13"/>
      <c r="G127" s="46"/>
      <c r="H127" s="14">
        <f>741+631</f>
        <v>1372</v>
      </c>
      <c r="I127" s="27" t="s">
        <v>606</v>
      </c>
      <c r="J127" s="194"/>
      <c r="K127" s="41"/>
      <c r="L127" s="46"/>
    </row>
    <row r="128" spans="1:12" ht="51">
      <c r="A128" s="1"/>
      <c r="B128" s="68"/>
      <c r="C128" s="190"/>
      <c r="D128" s="127"/>
      <c r="E128" s="13"/>
      <c r="F128" s="13"/>
      <c r="G128" s="137"/>
      <c r="H128" s="68">
        <v>1360</v>
      </c>
      <c r="I128" s="122" t="s">
        <v>595</v>
      </c>
      <c r="J128" s="364"/>
      <c r="K128" s="41"/>
      <c r="L128" s="46"/>
    </row>
    <row r="129" spans="1:12" ht="57" customHeight="1">
      <c r="A129" s="1"/>
      <c r="B129" s="68"/>
      <c r="C129" s="190"/>
      <c r="D129" s="127"/>
      <c r="E129" s="13"/>
      <c r="F129" s="14"/>
      <c r="G129" s="68">
        <f>1472+820</f>
        <v>2292</v>
      </c>
      <c r="H129" s="68">
        <f>1472+820</f>
        <v>2292</v>
      </c>
      <c r="I129" s="122" t="s">
        <v>594</v>
      </c>
      <c r="J129" s="364"/>
      <c r="K129" s="62">
        <v>1406</v>
      </c>
      <c r="L129" s="46"/>
    </row>
    <row r="130" spans="1:12" ht="40.5" customHeight="1">
      <c r="A130" s="1"/>
      <c r="B130" s="68"/>
      <c r="C130" s="190"/>
      <c r="D130" s="127"/>
      <c r="E130" s="13"/>
      <c r="F130" s="14">
        <v>2800</v>
      </c>
      <c r="G130" s="68"/>
      <c r="H130" s="68"/>
      <c r="I130" s="31" t="s">
        <v>446</v>
      </c>
      <c r="J130" s="364"/>
      <c r="K130" s="62"/>
      <c r="L130" s="46"/>
    </row>
    <row r="131" spans="1:12" ht="66.75" customHeight="1">
      <c r="A131" s="1"/>
      <c r="B131" s="68"/>
      <c r="C131" s="190"/>
      <c r="D131" s="127"/>
      <c r="E131" s="13"/>
      <c r="F131" s="14"/>
      <c r="G131" s="68"/>
      <c r="H131" s="68">
        <v>455</v>
      </c>
      <c r="I131" s="122" t="s">
        <v>593</v>
      </c>
      <c r="J131" s="364"/>
      <c r="K131" s="62"/>
      <c r="L131" s="46"/>
    </row>
    <row r="132" spans="1:12" ht="39" customHeight="1">
      <c r="A132" s="1"/>
      <c r="B132" s="68"/>
      <c r="C132" s="190"/>
      <c r="D132" s="127"/>
      <c r="E132" s="13"/>
      <c r="F132" s="14"/>
      <c r="G132" s="68"/>
      <c r="H132" s="68">
        <v>166</v>
      </c>
      <c r="I132" s="29" t="s">
        <v>592</v>
      </c>
      <c r="J132" s="364"/>
      <c r="K132" s="62"/>
      <c r="L132" s="46"/>
    </row>
    <row r="133" spans="1:12" ht="25.5">
      <c r="A133" s="1"/>
      <c r="B133" s="68"/>
      <c r="C133" s="190"/>
      <c r="D133" s="127"/>
      <c r="E133" s="13"/>
      <c r="F133" s="14"/>
      <c r="G133" s="14"/>
      <c r="H133" s="14">
        <v>151</v>
      </c>
      <c r="I133" s="122" t="s">
        <v>591</v>
      </c>
      <c r="J133" s="364"/>
      <c r="K133" s="62"/>
      <c r="L133" s="46"/>
    </row>
    <row r="134" spans="1:12">
      <c r="A134" s="1"/>
      <c r="B134" s="68"/>
      <c r="C134" s="190"/>
      <c r="D134" s="127"/>
      <c r="E134" s="13"/>
      <c r="F134" s="14">
        <v>3000</v>
      </c>
      <c r="G134" s="14"/>
      <c r="H134" s="14"/>
      <c r="I134" s="122" t="s">
        <v>590</v>
      </c>
      <c r="J134" s="364"/>
      <c r="K134" s="62"/>
      <c r="L134" s="46"/>
    </row>
    <row r="135" spans="1:12" ht="25.5">
      <c r="A135" s="1"/>
      <c r="B135" s="68"/>
      <c r="C135" s="190"/>
      <c r="D135" s="127"/>
      <c r="E135" s="13"/>
      <c r="F135" s="14"/>
      <c r="G135" s="68"/>
      <c r="H135" s="68">
        <v>400</v>
      </c>
      <c r="I135" s="122" t="s">
        <v>589</v>
      </c>
      <c r="J135" s="364"/>
      <c r="K135" s="62"/>
      <c r="L135" s="46"/>
    </row>
    <row r="136" spans="1:12" ht="54.75" customHeight="1">
      <c r="A136" s="1"/>
      <c r="B136" s="68"/>
      <c r="C136" s="190"/>
      <c r="D136" s="127"/>
      <c r="E136" s="13"/>
      <c r="F136" s="14"/>
      <c r="G136" s="137"/>
      <c r="H136" s="68">
        <v>450</v>
      </c>
      <c r="I136" s="31" t="s">
        <v>588</v>
      </c>
      <c r="J136" s="364"/>
      <c r="K136" s="62"/>
      <c r="L136" s="46"/>
    </row>
    <row r="137" spans="1:12" ht="135.75" customHeight="1">
      <c r="A137" s="1"/>
      <c r="B137" s="18" t="s">
        <v>238</v>
      </c>
      <c r="C137" s="190"/>
      <c r="D137" s="127"/>
      <c r="E137" s="13"/>
      <c r="F137" s="13"/>
      <c r="G137" s="81">
        <v>221.8</v>
      </c>
      <c r="H137" s="81">
        <v>175.8</v>
      </c>
      <c r="I137" s="122" t="s">
        <v>239</v>
      </c>
      <c r="J137" s="194"/>
      <c r="K137" s="41"/>
      <c r="L137" s="46"/>
    </row>
    <row r="138" spans="1:12" ht="38.25">
      <c r="A138" s="1"/>
      <c r="B138" s="121" t="s">
        <v>246</v>
      </c>
      <c r="C138" s="192"/>
      <c r="D138" s="46"/>
      <c r="E138" s="13"/>
      <c r="F138" s="14">
        <v>140000</v>
      </c>
      <c r="G138" s="46"/>
      <c r="H138" s="14"/>
      <c r="I138" s="121" t="s">
        <v>247</v>
      </c>
      <c r="J138" s="364"/>
      <c r="K138" s="41"/>
      <c r="L138" s="46"/>
    </row>
    <row r="139" spans="1:12" s="185" customFormat="1" ht="76.5">
      <c r="A139" s="1"/>
      <c r="B139" s="254" t="s">
        <v>380</v>
      </c>
      <c r="C139" s="206"/>
      <c r="D139" s="13"/>
      <c r="E139" s="13"/>
      <c r="F139" s="184"/>
      <c r="G139" s="254">
        <v>70</v>
      </c>
      <c r="H139" s="254">
        <v>70</v>
      </c>
      <c r="I139" s="122" t="s">
        <v>587</v>
      </c>
      <c r="J139" s="365"/>
      <c r="K139" s="223">
        <v>1406</v>
      </c>
      <c r="L139" s="184"/>
    </row>
    <row r="140" spans="1:12" s="185" customFormat="1" ht="102">
      <c r="A140" s="1"/>
      <c r="B140" s="254" t="s">
        <v>382</v>
      </c>
      <c r="C140" s="206"/>
      <c r="D140" s="13"/>
      <c r="E140" s="13"/>
      <c r="F140" s="184"/>
      <c r="G140" s="254">
        <f>173+9</f>
        <v>182</v>
      </c>
      <c r="H140" s="254">
        <f>173+9</f>
        <v>182</v>
      </c>
      <c r="I140" s="122" t="s">
        <v>586</v>
      </c>
      <c r="J140" s="365"/>
      <c r="K140" s="223"/>
      <c r="L140" s="184"/>
    </row>
    <row r="141" spans="1:12" s="185" customFormat="1" ht="78.75" customHeight="1">
      <c r="A141" s="1"/>
      <c r="B141" s="254" t="s">
        <v>384</v>
      </c>
      <c r="C141" s="206"/>
      <c r="D141" s="13"/>
      <c r="E141" s="13"/>
      <c r="F141" s="13"/>
      <c r="G141" s="285">
        <v>46</v>
      </c>
      <c r="H141" s="254"/>
      <c r="I141" s="27" t="s">
        <v>585</v>
      </c>
      <c r="J141" s="365"/>
      <c r="K141" s="41"/>
      <c r="L141" s="184"/>
    </row>
    <row r="142" spans="1:12" s="185" customFormat="1" ht="69.75" customHeight="1">
      <c r="A142" s="1"/>
      <c r="B142" s="254" t="s">
        <v>386</v>
      </c>
      <c r="C142" s="206"/>
      <c r="D142" s="13"/>
      <c r="E142" s="13"/>
      <c r="F142" s="184"/>
      <c r="G142" s="254"/>
      <c r="H142" s="285">
        <v>70</v>
      </c>
      <c r="I142" s="122" t="s">
        <v>584</v>
      </c>
      <c r="J142" s="365"/>
      <c r="K142" s="223">
        <v>1406</v>
      </c>
      <c r="L142" s="184"/>
    </row>
    <row r="143" spans="1:12" hidden="1">
      <c r="A143" s="1"/>
      <c r="B143" s="68"/>
      <c r="C143" s="190"/>
      <c r="D143" s="127"/>
      <c r="E143" s="13"/>
      <c r="F143" s="14"/>
      <c r="G143" s="137"/>
      <c r="H143" s="137"/>
      <c r="I143" s="73"/>
      <c r="J143" s="364"/>
      <c r="K143" s="62">
        <v>1406</v>
      </c>
      <c r="L143" s="46"/>
    </row>
    <row r="144" spans="1:12" hidden="1">
      <c r="A144" s="1"/>
      <c r="B144" s="68"/>
      <c r="C144" s="190"/>
      <c r="D144" s="127"/>
      <c r="E144" s="13"/>
      <c r="F144" s="14"/>
      <c r="G144" s="137"/>
      <c r="H144" s="137"/>
      <c r="I144" s="73"/>
      <c r="J144" s="364"/>
      <c r="K144" s="62"/>
      <c r="L144" s="46"/>
    </row>
    <row r="145" spans="1:12" hidden="1">
      <c r="A145" s="1"/>
      <c r="B145" s="68"/>
      <c r="C145" s="190"/>
      <c r="D145" s="127"/>
      <c r="E145" s="13"/>
      <c r="F145" s="14"/>
      <c r="G145" s="137"/>
      <c r="H145" s="137"/>
      <c r="I145" s="18"/>
      <c r="J145" s="364"/>
      <c r="K145" s="62">
        <v>453</v>
      </c>
      <c r="L145" s="46"/>
    </row>
    <row r="146" spans="1:12" hidden="1">
      <c r="A146" s="1"/>
      <c r="B146" s="68"/>
      <c r="C146" s="190"/>
      <c r="D146" s="127"/>
      <c r="E146" s="13"/>
      <c r="F146" s="14"/>
      <c r="G146" s="137"/>
      <c r="H146" s="137"/>
      <c r="I146" s="18"/>
      <c r="J146" s="364"/>
      <c r="K146" s="62"/>
      <c r="L146" s="46"/>
    </row>
    <row r="147" spans="1:12" ht="15.75" hidden="1">
      <c r="A147" s="1"/>
      <c r="B147" s="15"/>
      <c r="C147" s="326"/>
      <c r="D147" s="43"/>
      <c r="E147" s="42"/>
      <c r="F147" s="42"/>
      <c r="G147" s="43"/>
      <c r="H147" s="43"/>
      <c r="I147" s="15"/>
      <c r="J147" s="364"/>
      <c r="K147" s="62"/>
      <c r="L147" s="46"/>
    </row>
    <row r="148" spans="1:12" ht="15.75" hidden="1">
      <c r="A148" s="1"/>
      <c r="B148" s="15"/>
      <c r="C148" s="326"/>
      <c r="D148" s="43"/>
      <c r="E148" s="42"/>
      <c r="F148" s="42"/>
      <c r="G148" s="43"/>
      <c r="H148" s="43"/>
      <c r="I148" s="15"/>
      <c r="J148" s="364"/>
      <c r="K148" s="62"/>
      <c r="L148" s="46"/>
    </row>
    <row r="149" spans="1:12" hidden="1">
      <c r="A149" s="1"/>
      <c r="B149" s="18"/>
      <c r="C149" s="192"/>
      <c r="D149" s="46"/>
      <c r="E149" s="14"/>
      <c r="F149" s="14"/>
      <c r="G149" s="46"/>
      <c r="H149" s="46"/>
      <c r="I149" s="73"/>
      <c r="J149" s="364"/>
      <c r="K149" s="62"/>
      <c r="L149" s="46"/>
    </row>
    <row r="150" spans="1:12" ht="15.75" hidden="1">
      <c r="A150" s="36"/>
      <c r="B150" s="168"/>
      <c r="C150" s="327"/>
      <c r="D150" s="128"/>
      <c r="E150" s="74"/>
      <c r="F150" s="74"/>
      <c r="G150" s="46"/>
      <c r="H150" s="46"/>
      <c r="I150" s="18"/>
      <c r="J150" s="364"/>
      <c r="K150" s="62"/>
      <c r="L150" s="14"/>
    </row>
    <row r="151" spans="1:12" ht="15.75" hidden="1">
      <c r="A151" s="36"/>
      <c r="B151" s="168"/>
      <c r="C151" s="327"/>
      <c r="D151" s="128"/>
      <c r="E151" s="74"/>
      <c r="F151" s="74"/>
      <c r="G151" s="46"/>
      <c r="H151" s="46"/>
      <c r="I151" s="18"/>
      <c r="J151" s="364"/>
      <c r="K151" s="62"/>
      <c r="L151" s="14"/>
    </row>
    <row r="152" spans="1:12" ht="15.75" hidden="1">
      <c r="A152" s="36"/>
      <c r="B152" s="168"/>
      <c r="C152" s="326"/>
      <c r="D152" s="43"/>
      <c r="E152" s="74"/>
      <c r="F152" s="74"/>
      <c r="G152" s="46"/>
      <c r="H152" s="46"/>
      <c r="I152" s="18"/>
      <c r="J152" s="364"/>
      <c r="K152" s="62"/>
      <c r="L152" s="14"/>
    </row>
    <row r="153" spans="1:12" ht="15.75" hidden="1">
      <c r="A153" s="36"/>
      <c r="B153" s="18"/>
      <c r="C153" s="326"/>
      <c r="D153" s="43"/>
      <c r="E153" s="74"/>
      <c r="F153" s="74"/>
      <c r="G153" s="46"/>
      <c r="H153" s="46"/>
      <c r="I153" s="18"/>
      <c r="J153" s="194">
        <v>6342</v>
      </c>
      <c r="K153" s="62"/>
      <c r="L153" s="14"/>
    </row>
    <row r="154" spans="1:12" hidden="1">
      <c r="A154" s="1"/>
      <c r="B154" s="75"/>
      <c r="C154" s="190"/>
      <c r="D154" s="127"/>
      <c r="E154" s="14"/>
      <c r="F154" s="14"/>
      <c r="G154" s="46"/>
      <c r="H154" s="127"/>
      <c r="I154" s="73"/>
      <c r="J154" s="194"/>
      <c r="K154" s="62"/>
      <c r="L154" s="14"/>
    </row>
    <row r="155" spans="1:12" s="185" customFormat="1" ht="38.25">
      <c r="A155" s="1">
        <v>908</v>
      </c>
      <c r="B155" s="7" t="s">
        <v>8</v>
      </c>
      <c r="C155" s="206">
        <f t="shared" ref="C155:H155" si="6">SUM(C156:C160)</f>
        <v>0</v>
      </c>
      <c r="D155" s="13">
        <f t="shared" si="6"/>
        <v>0</v>
      </c>
      <c r="E155" s="13">
        <f t="shared" si="6"/>
        <v>130000</v>
      </c>
      <c r="F155" s="13">
        <f t="shared" si="6"/>
        <v>13390</v>
      </c>
      <c r="G155" s="13">
        <f t="shared" si="6"/>
        <v>0</v>
      </c>
      <c r="H155" s="13">
        <f t="shared" si="6"/>
        <v>0</v>
      </c>
      <c r="I155" s="10"/>
      <c r="J155" s="354">
        <f>SUM(J156:J161)</f>
        <v>0</v>
      </c>
      <c r="K155" s="41">
        <f>SUM(K156:K161)</f>
        <v>0</v>
      </c>
      <c r="L155" s="184"/>
    </row>
    <row r="156" spans="1:12" ht="54.75" customHeight="1">
      <c r="A156" s="176"/>
      <c r="B156" s="122" t="s">
        <v>97</v>
      </c>
      <c r="C156" s="190"/>
      <c r="D156" s="190"/>
      <c r="E156" s="191">
        <v>130000</v>
      </c>
      <c r="F156" s="191"/>
      <c r="G156" s="192"/>
      <c r="H156" s="192"/>
      <c r="I156" s="122" t="s">
        <v>444</v>
      </c>
      <c r="J156" s="194"/>
      <c r="K156" s="41"/>
      <c r="L156" s="57" t="s">
        <v>69</v>
      </c>
    </row>
    <row r="157" spans="1:12" ht="28.5" customHeight="1">
      <c r="A157" s="176"/>
      <c r="B157" s="122" t="s">
        <v>99</v>
      </c>
      <c r="C157" s="190"/>
      <c r="D157" s="190"/>
      <c r="E157" s="191"/>
      <c r="F157" s="191">
        <v>1000</v>
      </c>
      <c r="G157" s="192"/>
      <c r="H157" s="192"/>
      <c r="I157" s="122" t="s">
        <v>100</v>
      </c>
      <c r="J157" s="194"/>
      <c r="K157" s="41"/>
      <c r="L157" s="14" t="s">
        <v>68</v>
      </c>
    </row>
    <row r="158" spans="1:12" ht="81" customHeight="1">
      <c r="A158" s="1"/>
      <c r="B158" s="122" t="s">
        <v>482</v>
      </c>
      <c r="C158" s="326"/>
      <c r="D158" s="43"/>
      <c r="E158" s="42"/>
      <c r="F158" s="191">
        <v>9000</v>
      </c>
      <c r="G158" s="43"/>
      <c r="H158" s="43"/>
      <c r="I158" s="122" t="s">
        <v>100</v>
      </c>
      <c r="J158" s="194"/>
      <c r="K158" s="41"/>
      <c r="L158" s="121"/>
    </row>
    <row r="159" spans="1:12" ht="26.25" customHeight="1">
      <c r="A159" s="176"/>
      <c r="B159" s="177"/>
      <c r="C159" s="190"/>
      <c r="D159" s="127"/>
      <c r="E159" s="127"/>
      <c r="F159" s="14">
        <f>2600+790</f>
        <v>3390</v>
      </c>
      <c r="G159" s="46"/>
      <c r="H159" s="46"/>
      <c r="I159" s="122" t="s">
        <v>583</v>
      </c>
      <c r="J159" s="194"/>
      <c r="K159" s="41"/>
      <c r="L159" s="68" t="s">
        <v>75</v>
      </c>
    </row>
    <row r="160" spans="1:12" hidden="1">
      <c r="A160" s="1"/>
      <c r="B160" s="12"/>
      <c r="C160" s="190"/>
      <c r="D160" s="127"/>
      <c r="E160" s="13"/>
      <c r="F160" s="13"/>
      <c r="G160" s="46"/>
      <c r="H160" s="46"/>
      <c r="I160" s="10"/>
      <c r="J160" s="194"/>
      <c r="K160" s="41"/>
      <c r="L160" s="68"/>
    </row>
    <row r="161" spans="1:12" ht="102" hidden="1">
      <c r="A161" s="1"/>
      <c r="B161" s="12"/>
      <c r="C161" s="190"/>
      <c r="D161" s="127"/>
      <c r="E161" s="13"/>
      <c r="F161" s="13"/>
      <c r="G161" s="171"/>
      <c r="H161" s="46"/>
      <c r="I161" s="3"/>
      <c r="J161" s="366"/>
      <c r="K161" s="41"/>
      <c r="L161" s="68" t="s">
        <v>76</v>
      </c>
    </row>
    <row r="162" spans="1:12" ht="38.25">
      <c r="A162" s="1">
        <v>909</v>
      </c>
      <c r="B162" s="7" t="s">
        <v>9</v>
      </c>
      <c r="C162" s="206">
        <f>SUM(C163:C201)</f>
        <v>-4267</v>
      </c>
      <c r="D162" s="13">
        <f t="shared" ref="D162:H162" si="7">SUM(D163:D201)</f>
        <v>0</v>
      </c>
      <c r="E162" s="13">
        <f t="shared" si="7"/>
        <v>35164</v>
      </c>
      <c r="F162" s="13">
        <f>SUM(F163:F201)</f>
        <v>90001</v>
      </c>
      <c r="G162" s="13">
        <f t="shared" si="7"/>
        <v>47936</v>
      </c>
      <c r="H162" s="13">
        <f t="shared" si="7"/>
        <v>47964</v>
      </c>
      <c r="I162" s="10"/>
      <c r="J162" s="354">
        <f>SUM(J163:J201)</f>
        <v>0</v>
      </c>
      <c r="K162" s="41">
        <f>SUM(K163:K201)</f>
        <v>6583</v>
      </c>
      <c r="L162" s="14"/>
    </row>
    <row r="163" spans="1:12" ht="38.25">
      <c r="A163" s="1"/>
      <c r="B163" s="122" t="s">
        <v>102</v>
      </c>
      <c r="C163" s="191"/>
      <c r="D163" s="14"/>
      <c r="E163" s="14">
        <v>8485</v>
      </c>
      <c r="F163" s="14"/>
      <c r="G163" s="14"/>
      <c r="H163" s="14"/>
      <c r="I163" s="122" t="s">
        <v>103</v>
      </c>
      <c r="J163" s="194"/>
      <c r="K163" s="62">
        <v>1831</v>
      </c>
      <c r="L163" s="14" t="s">
        <v>68</v>
      </c>
    </row>
    <row r="164" spans="1:12" ht="38.25">
      <c r="A164" s="1"/>
      <c r="B164" s="122" t="s">
        <v>104</v>
      </c>
      <c r="C164" s="191"/>
      <c r="D164" s="14"/>
      <c r="E164" s="14"/>
      <c r="F164" s="14">
        <v>2367</v>
      </c>
      <c r="G164" s="193"/>
      <c r="H164" s="193"/>
      <c r="I164" s="122" t="s">
        <v>105</v>
      </c>
      <c r="J164" s="194"/>
      <c r="K164" s="62"/>
      <c r="L164" s="14" t="s">
        <v>68</v>
      </c>
    </row>
    <row r="165" spans="1:12" ht="38.25">
      <c r="A165" s="1"/>
      <c r="B165" s="122" t="s">
        <v>106</v>
      </c>
      <c r="C165" s="191"/>
      <c r="D165" s="14"/>
      <c r="E165" s="14"/>
      <c r="F165" s="14">
        <v>41823</v>
      </c>
      <c r="G165" s="14">
        <v>673</v>
      </c>
      <c r="H165" s="14">
        <v>673</v>
      </c>
      <c r="I165" s="122" t="s">
        <v>107</v>
      </c>
      <c r="J165" s="194"/>
      <c r="K165" s="62"/>
      <c r="L165" s="14" t="s">
        <v>68</v>
      </c>
    </row>
    <row r="166" spans="1:12" ht="63.75">
      <c r="A166" s="1"/>
      <c r="B166" s="122" t="s">
        <v>108</v>
      </c>
      <c r="C166" s="191"/>
      <c r="D166" s="14"/>
      <c r="E166" s="14"/>
      <c r="F166" s="14"/>
      <c r="G166" s="14">
        <v>25405</v>
      </c>
      <c r="H166" s="14">
        <v>25405</v>
      </c>
      <c r="I166" s="122" t="s">
        <v>109</v>
      </c>
      <c r="J166" s="194"/>
      <c r="K166" s="62">
        <v>80</v>
      </c>
      <c r="L166" s="14" t="s">
        <v>68</v>
      </c>
    </row>
    <row r="167" spans="1:12" ht="80.25" customHeight="1">
      <c r="A167" s="1"/>
      <c r="B167" s="121" t="s">
        <v>483</v>
      </c>
      <c r="C167" s="192"/>
      <c r="D167" s="46"/>
      <c r="E167" s="14"/>
      <c r="F167" s="14">
        <v>1141</v>
      </c>
      <c r="G167" s="14">
        <v>50</v>
      </c>
      <c r="H167" s="14">
        <v>50</v>
      </c>
      <c r="I167" s="122" t="s">
        <v>484</v>
      </c>
      <c r="J167" s="194"/>
      <c r="K167" s="62">
        <v>1831</v>
      </c>
      <c r="L167" s="14" t="s">
        <v>68</v>
      </c>
    </row>
    <row r="168" spans="1:12" ht="39.75" customHeight="1">
      <c r="A168" s="1"/>
      <c r="B168" s="121"/>
      <c r="C168" s="191"/>
      <c r="D168" s="14"/>
      <c r="E168" s="14"/>
      <c r="F168" s="14"/>
      <c r="G168" s="14">
        <v>2254</v>
      </c>
      <c r="H168" s="46"/>
      <c r="I168" s="122" t="s">
        <v>582</v>
      </c>
      <c r="J168" s="194"/>
      <c r="K168" s="62"/>
      <c r="L168" s="14" t="s">
        <v>68</v>
      </c>
    </row>
    <row r="169" spans="1:12" ht="15.75" hidden="1">
      <c r="A169" s="1"/>
      <c r="B169" s="68"/>
      <c r="C169" s="191"/>
      <c r="D169" s="14"/>
      <c r="E169" s="14"/>
      <c r="F169" s="14"/>
      <c r="G169" s="14"/>
      <c r="H169" s="43"/>
      <c r="I169" s="122"/>
      <c r="J169" s="194"/>
      <c r="K169" s="62">
        <v>80</v>
      </c>
      <c r="L169" s="14" t="s">
        <v>68</v>
      </c>
    </row>
    <row r="170" spans="1:12" ht="38.25">
      <c r="A170" s="1"/>
      <c r="B170" s="77"/>
      <c r="C170" s="191"/>
      <c r="D170" s="14"/>
      <c r="E170" s="14"/>
      <c r="F170" s="14"/>
      <c r="G170" s="14"/>
      <c r="H170" s="14">
        <v>28</v>
      </c>
      <c r="I170" s="15" t="s">
        <v>525</v>
      </c>
      <c r="J170" s="194"/>
      <c r="K170" s="62">
        <v>242</v>
      </c>
      <c r="L170" s="14" t="s">
        <v>68</v>
      </c>
    </row>
    <row r="171" spans="1:12" s="185" customFormat="1" ht="68.25" customHeight="1">
      <c r="A171" s="1"/>
      <c r="B171" s="122" t="s">
        <v>485</v>
      </c>
      <c r="C171" s="14"/>
      <c r="D171" s="14"/>
      <c r="E171" s="14"/>
      <c r="F171" s="14">
        <f>40885-2254</f>
        <v>38631</v>
      </c>
      <c r="G171" s="14"/>
      <c r="H171" s="14">
        <v>2254</v>
      </c>
      <c r="I171" s="250" t="s">
        <v>294</v>
      </c>
      <c r="J171" s="358"/>
      <c r="K171" s="223">
        <v>1831</v>
      </c>
      <c r="L171" s="184" t="s">
        <v>68</v>
      </c>
    </row>
    <row r="172" spans="1:12" s="185" customFormat="1" ht="25.5">
      <c r="A172" s="1"/>
      <c r="B172" s="251" t="s">
        <v>486</v>
      </c>
      <c r="C172" s="14"/>
      <c r="D172" s="14"/>
      <c r="E172" s="14"/>
      <c r="F172" s="14">
        <v>1448</v>
      </c>
      <c r="G172" s="14"/>
      <c r="H172" s="14"/>
      <c r="I172" s="214" t="s">
        <v>296</v>
      </c>
      <c r="J172" s="358"/>
      <c r="K172" s="223"/>
      <c r="L172" s="184"/>
    </row>
    <row r="173" spans="1:12" s="185" customFormat="1" ht="51">
      <c r="A173" s="1"/>
      <c r="B173" s="251" t="s">
        <v>487</v>
      </c>
      <c r="C173" s="14"/>
      <c r="D173" s="14"/>
      <c r="E173" s="14"/>
      <c r="F173" s="14">
        <v>83</v>
      </c>
      <c r="G173" s="14"/>
      <c r="H173" s="14"/>
      <c r="I173" s="250" t="s">
        <v>298</v>
      </c>
      <c r="J173" s="358"/>
      <c r="K173" s="223"/>
      <c r="L173" s="184"/>
    </row>
    <row r="174" spans="1:12" s="185" customFormat="1" ht="70.5" customHeight="1">
      <c r="A174" s="1"/>
      <c r="B174" s="305" t="s">
        <v>488</v>
      </c>
      <c r="C174" s="14"/>
      <c r="D174" s="14"/>
      <c r="E174" s="14"/>
      <c r="F174" s="14">
        <v>120</v>
      </c>
      <c r="G174" s="14"/>
      <c r="H174" s="14"/>
      <c r="I174" s="250" t="s">
        <v>300</v>
      </c>
      <c r="J174" s="358"/>
      <c r="K174" s="223"/>
      <c r="L174" s="184"/>
    </row>
    <row r="175" spans="1:12" s="185" customFormat="1" ht="25.5">
      <c r="A175" s="1"/>
      <c r="B175" s="305" t="s">
        <v>489</v>
      </c>
      <c r="C175" s="14"/>
      <c r="D175" s="14"/>
      <c r="E175" s="191">
        <v>26679</v>
      </c>
      <c r="F175" s="14"/>
      <c r="G175" s="14"/>
      <c r="H175" s="14"/>
      <c r="I175" s="250" t="s">
        <v>302</v>
      </c>
      <c r="J175" s="358"/>
      <c r="K175" s="223"/>
      <c r="L175" s="184"/>
    </row>
    <row r="176" spans="1:12" s="185" customFormat="1" ht="69" customHeight="1">
      <c r="A176" s="1"/>
      <c r="B176" s="305" t="s">
        <v>490</v>
      </c>
      <c r="C176" s="14"/>
      <c r="D176" s="14"/>
      <c r="E176" s="14"/>
      <c r="F176" s="191">
        <v>683</v>
      </c>
      <c r="G176" s="14">
        <v>325</v>
      </c>
      <c r="H176" s="14"/>
      <c r="I176" s="250" t="s">
        <v>526</v>
      </c>
      <c r="J176" s="358"/>
      <c r="K176" s="223"/>
      <c r="L176" s="184"/>
    </row>
    <row r="177" spans="1:12" s="185" customFormat="1" ht="42.75" customHeight="1">
      <c r="A177" s="1"/>
      <c r="B177" s="306" t="s">
        <v>497</v>
      </c>
      <c r="C177" s="14"/>
      <c r="D177" s="14"/>
      <c r="E177" s="14"/>
      <c r="F177" s="14">
        <v>3705</v>
      </c>
      <c r="G177" s="14"/>
      <c r="H177" s="14"/>
      <c r="I177" s="250" t="s">
        <v>498</v>
      </c>
      <c r="J177" s="358"/>
      <c r="K177" s="223"/>
      <c r="L177" s="184"/>
    </row>
    <row r="178" spans="1:12" s="185" customFormat="1" ht="54.75" hidden="1" customHeight="1">
      <c r="A178" s="1"/>
      <c r="B178" s="122"/>
      <c r="C178" s="14"/>
      <c r="D178" s="14"/>
      <c r="E178" s="14"/>
      <c r="F178" s="14"/>
      <c r="G178" s="14"/>
      <c r="H178" s="14"/>
      <c r="I178" s="214"/>
      <c r="J178" s="358"/>
      <c r="K178" s="223"/>
      <c r="L178" s="184"/>
    </row>
    <row r="179" spans="1:12" s="185" customFormat="1" ht="55.5" customHeight="1">
      <c r="A179" s="1"/>
      <c r="B179" s="242" t="s">
        <v>491</v>
      </c>
      <c r="C179" s="14"/>
      <c r="D179" s="14"/>
      <c r="E179" s="14"/>
      <c r="F179" s="14"/>
      <c r="G179" s="14">
        <v>321</v>
      </c>
      <c r="H179" s="14">
        <v>321</v>
      </c>
      <c r="I179" s="250" t="s">
        <v>499</v>
      </c>
      <c r="J179" s="358"/>
      <c r="K179" s="223"/>
      <c r="L179" s="184"/>
    </row>
    <row r="180" spans="1:12" s="185" customFormat="1" ht="92.25" customHeight="1">
      <c r="A180" s="1"/>
      <c r="B180" s="122" t="s">
        <v>487</v>
      </c>
      <c r="C180" s="14"/>
      <c r="D180" s="14"/>
      <c r="E180" s="14"/>
      <c r="F180" s="14"/>
      <c r="G180" s="14"/>
      <c r="H180" s="14">
        <v>1033</v>
      </c>
      <c r="I180" s="250" t="s">
        <v>445</v>
      </c>
      <c r="J180" s="358"/>
      <c r="K180" s="223">
        <v>80</v>
      </c>
      <c r="L180" s="184" t="s">
        <v>68</v>
      </c>
    </row>
    <row r="181" spans="1:12" s="185" customFormat="1" ht="57" hidden="1" customHeight="1">
      <c r="A181" s="1"/>
      <c r="B181" s="305"/>
      <c r="C181" s="14"/>
      <c r="D181" s="14"/>
      <c r="E181" s="14"/>
      <c r="F181" s="14"/>
      <c r="G181" s="348"/>
      <c r="H181" s="14"/>
      <c r="I181" s="250"/>
      <c r="J181" s="358"/>
      <c r="K181" s="223"/>
      <c r="L181" s="184"/>
    </row>
    <row r="182" spans="1:12" s="185" customFormat="1" ht="57.75" customHeight="1">
      <c r="A182" s="1"/>
      <c r="B182" s="253" t="s">
        <v>492</v>
      </c>
      <c r="C182" s="14"/>
      <c r="D182" s="14"/>
      <c r="E182" s="14"/>
      <c r="F182" s="14"/>
      <c r="G182" s="14">
        <v>33</v>
      </c>
      <c r="H182" s="14"/>
      <c r="I182" s="250" t="s">
        <v>581</v>
      </c>
      <c r="J182" s="358"/>
      <c r="K182" s="223"/>
      <c r="L182" s="184"/>
    </row>
    <row r="183" spans="1:12" s="185" customFormat="1" ht="57.75" customHeight="1">
      <c r="A183" s="1"/>
      <c r="B183" s="306" t="s">
        <v>483</v>
      </c>
      <c r="C183" s="14"/>
      <c r="D183" s="14"/>
      <c r="E183" s="14"/>
      <c r="F183" s="14"/>
      <c r="G183" s="14">
        <v>675</v>
      </c>
      <c r="H183" s="14"/>
      <c r="I183" s="122" t="s">
        <v>580</v>
      </c>
      <c r="J183" s="358"/>
      <c r="K183" s="223"/>
      <c r="L183" s="184"/>
    </row>
    <row r="184" spans="1:12" s="185" customFormat="1" ht="58.5" customHeight="1">
      <c r="A184" s="1"/>
      <c r="B184" s="306" t="s">
        <v>492</v>
      </c>
      <c r="C184" s="14"/>
      <c r="D184" s="14"/>
      <c r="E184" s="14"/>
      <c r="F184" s="14"/>
      <c r="G184" s="191">
        <v>4165</v>
      </c>
      <c r="H184" s="14">
        <v>4165</v>
      </c>
      <c r="I184" s="250" t="s">
        <v>314</v>
      </c>
      <c r="J184" s="358"/>
      <c r="K184" s="223"/>
      <c r="L184" s="184"/>
    </row>
    <row r="185" spans="1:12" s="185" customFormat="1" ht="55.5" hidden="1" customHeight="1">
      <c r="A185" s="1"/>
      <c r="B185" s="305"/>
      <c r="C185" s="14"/>
      <c r="D185" s="14"/>
      <c r="E185" s="14"/>
      <c r="F185" s="14"/>
      <c r="G185" s="14"/>
      <c r="H185" s="348"/>
      <c r="I185" s="250"/>
      <c r="J185" s="358"/>
      <c r="K185" s="223"/>
      <c r="L185" s="184"/>
    </row>
    <row r="186" spans="1:12" s="185" customFormat="1" ht="51">
      <c r="A186" s="1"/>
      <c r="B186" s="253" t="s">
        <v>493</v>
      </c>
      <c r="C186" s="14"/>
      <c r="D186" s="14"/>
      <c r="E186" s="14"/>
      <c r="F186" s="14"/>
      <c r="G186" s="14">
        <v>13676</v>
      </c>
      <c r="H186" s="14">
        <v>13676</v>
      </c>
      <c r="I186" s="250" t="s">
        <v>318</v>
      </c>
      <c r="J186" s="358"/>
      <c r="K186" s="223"/>
      <c r="L186" s="184"/>
    </row>
    <row r="187" spans="1:12" s="185" customFormat="1" ht="96.75" customHeight="1">
      <c r="A187" s="36"/>
      <c r="B187" s="255" t="s">
        <v>494</v>
      </c>
      <c r="C187" s="14">
        <v>-4047</v>
      </c>
      <c r="D187" s="14"/>
      <c r="E187" s="14"/>
      <c r="F187" s="14"/>
      <c r="G187" s="14"/>
      <c r="H187" s="14"/>
      <c r="I187" s="350" t="s">
        <v>464</v>
      </c>
      <c r="J187" s="358"/>
      <c r="K187" s="223"/>
      <c r="L187" s="184"/>
    </row>
    <row r="188" spans="1:12" s="185" customFormat="1" ht="64.5">
      <c r="A188" s="36"/>
      <c r="B188" s="255" t="s">
        <v>500</v>
      </c>
      <c r="C188" s="14"/>
      <c r="D188" s="14"/>
      <c r="E188" s="14"/>
      <c r="F188" s="14"/>
      <c r="G188" s="14">
        <v>359</v>
      </c>
      <c r="H188" s="14">
        <v>359</v>
      </c>
      <c r="I188" s="349" t="s">
        <v>322</v>
      </c>
      <c r="J188" s="358"/>
      <c r="K188" s="223"/>
      <c r="L188" s="184"/>
    </row>
    <row r="189" spans="1:12" s="185" customFormat="1" ht="66.75" customHeight="1">
      <c r="A189" s="36"/>
      <c r="B189" s="242" t="s">
        <v>501</v>
      </c>
      <c r="C189" s="14">
        <v>-106</v>
      </c>
      <c r="D189" s="14"/>
      <c r="E189" s="14"/>
      <c r="F189" s="14"/>
      <c r="G189" s="14"/>
      <c r="H189" s="14"/>
      <c r="I189" s="122" t="s">
        <v>464</v>
      </c>
      <c r="J189" s="358"/>
      <c r="K189" s="223"/>
      <c r="L189" s="184"/>
    </row>
    <row r="190" spans="1:12" s="185" customFormat="1" ht="66" customHeight="1">
      <c r="A190" s="1"/>
      <c r="B190" s="242" t="s">
        <v>495</v>
      </c>
      <c r="C190" s="14">
        <v>-114</v>
      </c>
      <c r="D190" s="14"/>
      <c r="E190" s="14"/>
      <c r="F190" s="14"/>
      <c r="G190" s="14"/>
      <c r="H190" s="14"/>
      <c r="I190" s="122" t="s">
        <v>464</v>
      </c>
      <c r="J190" s="358"/>
      <c r="K190" s="223"/>
      <c r="L190" s="184" t="s">
        <v>68</v>
      </c>
    </row>
    <row r="191" spans="1:12" ht="15.75" hidden="1">
      <c r="A191" s="1"/>
      <c r="B191" s="77"/>
      <c r="C191" s="326"/>
      <c r="D191" s="43"/>
      <c r="E191" s="42"/>
      <c r="F191" s="42"/>
      <c r="G191" s="43"/>
      <c r="H191" s="43"/>
      <c r="I191" s="73"/>
      <c r="J191" s="194"/>
      <c r="K191" s="62">
        <v>242</v>
      </c>
      <c r="L191" s="14" t="s">
        <v>68</v>
      </c>
    </row>
    <row r="192" spans="1:12" ht="15.75" hidden="1">
      <c r="A192" s="36"/>
      <c r="B192" s="78"/>
      <c r="C192" s="326"/>
      <c r="D192" s="43"/>
      <c r="E192" s="42"/>
      <c r="F192" s="42"/>
      <c r="G192" s="43"/>
      <c r="H192" s="43"/>
      <c r="I192" s="122"/>
      <c r="J192" s="194"/>
      <c r="K192" s="62">
        <v>47</v>
      </c>
      <c r="L192" s="14" t="s">
        <v>68</v>
      </c>
    </row>
    <row r="193" spans="1:12" ht="15.75" hidden="1">
      <c r="A193" s="1"/>
      <c r="B193" s="78"/>
      <c r="C193" s="326"/>
      <c r="D193" s="43"/>
      <c r="E193" s="42"/>
      <c r="F193" s="42"/>
      <c r="G193" s="43"/>
      <c r="H193" s="43"/>
      <c r="I193" s="73"/>
      <c r="J193" s="194"/>
      <c r="K193" s="62">
        <v>94</v>
      </c>
      <c r="L193" s="14" t="s">
        <v>68</v>
      </c>
    </row>
    <row r="194" spans="1:12" ht="15.75" hidden="1">
      <c r="A194" s="1"/>
      <c r="B194" s="78"/>
      <c r="C194" s="326"/>
      <c r="D194" s="43"/>
      <c r="E194" s="42"/>
      <c r="F194" s="42"/>
      <c r="G194" s="43"/>
      <c r="H194" s="43"/>
      <c r="I194" s="73"/>
      <c r="J194" s="194"/>
      <c r="K194" s="62"/>
      <c r="L194" s="124" t="s">
        <v>68</v>
      </c>
    </row>
    <row r="195" spans="1:12" ht="15.75" hidden="1">
      <c r="A195" s="36"/>
      <c r="B195" s="77"/>
      <c r="C195" s="326"/>
      <c r="D195" s="43"/>
      <c r="E195" s="43"/>
      <c r="F195" s="42"/>
      <c r="G195" s="43"/>
      <c r="H195" s="43"/>
      <c r="I195" s="73"/>
      <c r="J195" s="194"/>
      <c r="K195" s="62">
        <v>225</v>
      </c>
      <c r="L195" s="14" t="s">
        <v>68</v>
      </c>
    </row>
    <row r="196" spans="1:12" ht="15.75" hidden="1">
      <c r="A196" s="1"/>
      <c r="B196" s="77"/>
      <c r="C196" s="330"/>
      <c r="D196" s="129"/>
      <c r="E196" s="42"/>
      <c r="F196" s="42"/>
      <c r="G196" s="43"/>
      <c r="H196" s="43"/>
      <c r="I196" s="73"/>
      <c r="J196" s="194"/>
      <c r="K196" s="62"/>
      <c r="L196" s="14" t="s">
        <v>68</v>
      </c>
    </row>
    <row r="197" spans="1:12" hidden="1">
      <c r="A197" s="1"/>
      <c r="B197" s="68"/>
      <c r="C197" s="192"/>
      <c r="D197" s="46"/>
      <c r="E197" s="46"/>
      <c r="F197" s="14"/>
      <c r="G197" s="46"/>
      <c r="H197" s="46"/>
      <c r="I197" s="73"/>
      <c r="J197" s="194"/>
      <c r="K197" s="62"/>
      <c r="L197" s="14" t="s">
        <v>77</v>
      </c>
    </row>
    <row r="198" spans="1:12" hidden="1">
      <c r="A198" s="1"/>
      <c r="B198" s="68"/>
      <c r="C198" s="192"/>
      <c r="D198" s="46"/>
      <c r="E198" s="14"/>
      <c r="F198" s="14"/>
      <c r="G198" s="127"/>
      <c r="H198" s="46"/>
      <c r="I198" s="11"/>
      <c r="J198" s="354"/>
      <c r="K198" s="62"/>
      <c r="L198" s="121"/>
    </row>
    <row r="199" spans="1:12" hidden="1">
      <c r="A199" s="1"/>
      <c r="B199" s="68"/>
      <c r="C199" s="192"/>
      <c r="D199" s="46"/>
      <c r="E199" s="14"/>
      <c r="F199" s="14"/>
      <c r="G199" s="127"/>
      <c r="H199" s="46"/>
      <c r="I199" s="11"/>
      <c r="J199" s="354"/>
      <c r="K199" s="62"/>
      <c r="L199" s="121"/>
    </row>
    <row r="200" spans="1:12" hidden="1">
      <c r="A200" s="1"/>
      <c r="B200" s="68"/>
      <c r="C200" s="192"/>
      <c r="D200" s="46"/>
      <c r="E200" s="14"/>
      <c r="F200" s="14"/>
      <c r="G200" s="46"/>
      <c r="H200" s="46"/>
      <c r="I200" s="11"/>
      <c r="J200" s="194"/>
      <c r="K200" s="62"/>
      <c r="L200" s="14"/>
    </row>
    <row r="201" spans="1:12" hidden="1">
      <c r="A201" s="1"/>
      <c r="B201" s="68"/>
      <c r="C201" s="192"/>
      <c r="D201" s="46"/>
      <c r="E201" s="14"/>
      <c r="F201" s="14"/>
      <c r="G201" s="127"/>
      <c r="H201" s="46"/>
      <c r="I201" s="10"/>
      <c r="J201" s="354"/>
      <c r="K201" s="62"/>
      <c r="L201" s="14"/>
    </row>
    <row r="202" spans="1:12" ht="16.5" customHeight="1">
      <c r="A202" s="1">
        <v>910</v>
      </c>
      <c r="B202" s="7" t="s">
        <v>33</v>
      </c>
      <c r="C202" s="206">
        <f t="shared" ref="C202:F202" si="8">SUM(C203:C204)</f>
        <v>0</v>
      </c>
      <c r="D202" s="13">
        <f t="shared" si="8"/>
        <v>0</v>
      </c>
      <c r="E202" s="13">
        <f t="shared" si="8"/>
        <v>0</v>
      </c>
      <c r="F202" s="13">
        <f t="shared" si="8"/>
        <v>1000</v>
      </c>
      <c r="G202" s="13">
        <f>SUM(G203:G204)</f>
        <v>1</v>
      </c>
      <c r="H202" s="13">
        <f>SUM(H203:H204)</f>
        <v>0</v>
      </c>
      <c r="I202" s="73"/>
      <c r="J202" s="354"/>
      <c r="K202" s="41"/>
      <c r="L202" s="14"/>
    </row>
    <row r="203" spans="1:12">
      <c r="A203" s="1"/>
      <c r="B203" s="23"/>
      <c r="C203" s="190"/>
      <c r="D203" s="127"/>
      <c r="E203" s="13"/>
      <c r="F203" s="14">
        <v>1000</v>
      </c>
      <c r="G203" s="13"/>
      <c r="H203" s="13"/>
      <c r="I203" s="122" t="s">
        <v>579</v>
      </c>
      <c r="J203" s="354"/>
      <c r="K203" s="41"/>
      <c r="L203" s="14"/>
    </row>
    <row r="204" spans="1:12" ht="55.5" customHeight="1">
      <c r="A204" s="1"/>
      <c r="B204" s="204" t="s">
        <v>496</v>
      </c>
      <c r="C204" s="328"/>
      <c r="D204" s="42"/>
      <c r="E204" s="42"/>
      <c r="F204" s="287"/>
      <c r="G204" s="287">
        <v>1</v>
      </c>
      <c r="H204" s="42"/>
      <c r="I204" s="27" t="s">
        <v>556</v>
      </c>
      <c r="J204" s="354"/>
      <c r="K204" s="41"/>
      <c r="L204" s="14"/>
    </row>
    <row r="205" spans="1:12" ht="38.25">
      <c r="A205" s="1">
        <v>911</v>
      </c>
      <c r="B205" s="7" t="s">
        <v>10</v>
      </c>
      <c r="C205" s="206">
        <f t="shared" ref="C205:G205" si="9">SUM(C206:C220)</f>
        <v>0</v>
      </c>
      <c r="D205" s="13">
        <f t="shared" si="9"/>
        <v>0</v>
      </c>
      <c r="E205" s="13">
        <f t="shared" si="9"/>
        <v>6200</v>
      </c>
      <c r="F205" s="13">
        <f t="shared" si="9"/>
        <v>0</v>
      </c>
      <c r="G205" s="13">
        <f t="shared" si="9"/>
        <v>34986</v>
      </c>
      <c r="H205" s="13">
        <f>SUM(H206:H220)</f>
        <v>1600</v>
      </c>
      <c r="I205" s="73"/>
      <c r="J205" s="354">
        <f>SUM(J206:J219)</f>
        <v>0</v>
      </c>
      <c r="K205" s="41">
        <f>SUM(K206:K219)</f>
        <v>0</v>
      </c>
      <c r="L205" s="14"/>
    </row>
    <row r="206" spans="1:12" ht="82.5" customHeight="1">
      <c r="A206" s="203"/>
      <c r="B206" s="204" t="s">
        <v>134</v>
      </c>
      <c r="C206" s="190"/>
      <c r="D206" s="127"/>
      <c r="E206" s="14"/>
      <c r="F206" s="127"/>
      <c r="G206" s="14">
        <f>8645+1500+3400</f>
        <v>13545</v>
      </c>
      <c r="H206" s="14"/>
      <c r="I206" s="122" t="s">
        <v>578</v>
      </c>
      <c r="J206" s="194"/>
      <c r="K206" s="41"/>
      <c r="L206" s="14" t="s">
        <v>68</v>
      </c>
    </row>
    <row r="207" spans="1:12" ht="25.5">
      <c r="A207" s="1"/>
      <c r="B207" s="44"/>
      <c r="C207" s="190"/>
      <c r="D207" s="127"/>
      <c r="E207" s="46"/>
      <c r="F207" s="13"/>
      <c r="G207" s="14">
        <v>741</v>
      </c>
      <c r="H207" s="14"/>
      <c r="I207" s="122" t="s">
        <v>536</v>
      </c>
      <c r="J207" s="194"/>
      <c r="K207" s="41"/>
      <c r="L207" s="14" t="s">
        <v>68</v>
      </c>
    </row>
    <row r="208" spans="1:12" ht="42.75" customHeight="1">
      <c r="A208" s="1"/>
      <c r="B208" s="15"/>
      <c r="C208" s="326"/>
      <c r="D208" s="43"/>
      <c r="E208" s="96">
        <f>7500-1300</f>
        <v>6200</v>
      </c>
      <c r="F208" s="42"/>
      <c r="G208" s="175"/>
      <c r="H208" s="43"/>
      <c r="I208" s="15" t="s">
        <v>577</v>
      </c>
      <c r="J208" s="194"/>
      <c r="K208" s="41"/>
      <c r="L208" s="14" t="s">
        <v>68</v>
      </c>
    </row>
    <row r="209" spans="1:12" ht="32.25" customHeight="1">
      <c r="A209" s="1"/>
      <c r="B209" s="32"/>
      <c r="C209" s="190"/>
      <c r="D209" s="127"/>
      <c r="E209" s="14"/>
      <c r="F209" s="13"/>
      <c r="G209" s="14">
        <v>19100</v>
      </c>
      <c r="H209" s="46"/>
      <c r="I209" s="122" t="s">
        <v>576</v>
      </c>
      <c r="J209" s="194"/>
      <c r="K209" s="41"/>
      <c r="L209" s="14" t="s">
        <v>68</v>
      </c>
    </row>
    <row r="210" spans="1:12" ht="27.75" customHeight="1">
      <c r="A210" s="1"/>
      <c r="B210" s="32"/>
      <c r="C210" s="190"/>
      <c r="D210" s="127"/>
      <c r="E210" s="14"/>
      <c r="F210" s="13"/>
      <c r="G210" s="14">
        <f>180+1300+120</f>
        <v>1600</v>
      </c>
      <c r="H210" s="14">
        <f>180+1300+120</f>
        <v>1600</v>
      </c>
      <c r="I210" s="122" t="s">
        <v>575</v>
      </c>
      <c r="J210" s="194"/>
      <c r="K210" s="41"/>
      <c r="L210" s="14" t="s">
        <v>68</v>
      </c>
    </row>
    <row r="211" spans="1:12" ht="40.5" hidden="1" customHeight="1">
      <c r="A211" s="1"/>
      <c r="B211" s="32"/>
      <c r="C211" s="332"/>
      <c r="D211" s="307"/>
      <c r="E211" s="68"/>
      <c r="F211" s="68"/>
      <c r="G211" s="68"/>
      <c r="H211" s="68"/>
      <c r="I211" s="351"/>
      <c r="J211" s="194"/>
      <c r="K211" s="41"/>
      <c r="L211" s="121" t="s">
        <v>84</v>
      </c>
    </row>
    <row r="212" spans="1:12" hidden="1">
      <c r="A212" s="1"/>
      <c r="B212" s="224"/>
      <c r="C212" s="190"/>
      <c r="D212" s="127"/>
      <c r="E212" s="46"/>
      <c r="F212" s="13"/>
      <c r="G212" s="14"/>
      <c r="H212" s="81"/>
      <c r="I212" s="122"/>
      <c r="J212" s="194"/>
      <c r="K212" s="41"/>
      <c r="L212" s="121"/>
    </row>
    <row r="213" spans="1:12" ht="15.75" hidden="1">
      <c r="A213" s="1"/>
      <c r="B213" s="15"/>
      <c r="C213" s="326"/>
      <c r="D213" s="43"/>
      <c r="E213" s="42"/>
      <c r="F213" s="42"/>
      <c r="G213" s="175"/>
      <c r="H213" s="43"/>
      <c r="I213" s="15"/>
      <c r="J213" s="194"/>
      <c r="K213" s="41"/>
      <c r="L213" s="14" t="s">
        <v>68</v>
      </c>
    </row>
    <row r="214" spans="1:12" hidden="1">
      <c r="A214" s="1"/>
      <c r="B214" s="12"/>
      <c r="C214" s="190"/>
      <c r="D214" s="127"/>
      <c r="E214" s="46"/>
      <c r="F214" s="13"/>
      <c r="G214" s="14"/>
      <c r="H214" s="46"/>
      <c r="I214" s="122"/>
      <c r="J214" s="194"/>
      <c r="K214" s="41"/>
      <c r="L214" s="14" t="s">
        <v>68</v>
      </c>
    </row>
    <row r="215" spans="1:12" hidden="1">
      <c r="A215" s="1"/>
      <c r="B215" s="12"/>
      <c r="C215" s="190"/>
      <c r="D215" s="127"/>
      <c r="E215" s="14"/>
      <c r="F215" s="13"/>
      <c r="G215" s="46"/>
      <c r="H215" s="46"/>
      <c r="I215" s="73"/>
      <c r="J215" s="194"/>
      <c r="K215" s="41"/>
      <c r="L215" s="14" t="s">
        <v>68</v>
      </c>
    </row>
    <row r="216" spans="1:12" ht="165.75" hidden="1">
      <c r="A216" s="1"/>
      <c r="B216" s="12"/>
      <c r="C216" s="190"/>
      <c r="D216" s="127"/>
      <c r="E216" s="14"/>
      <c r="F216" s="13"/>
      <c r="G216" s="46"/>
      <c r="H216" s="46"/>
      <c r="I216" s="73"/>
      <c r="J216" s="194"/>
      <c r="K216" s="41"/>
      <c r="L216" s="121" t="s">
        <v>84</v>
      </c>
    </row>
    <row r="217" spans="1:12" hidden="1">
      <c r="A217" s="1"/>
      <c r="B217" s="169"/>
      <c r="C217" s="190"/>
      <c r="D217" s="127"/>
      <c r="E217" s="46"/>
      <c r="F217" s="13"/>
      <c r="G217" s="46"/>
      <c r="H217" s="133"/>
      <c r="I217" s="122"/>
      <c r="J217" s="194"/>
      <c r="K217" s="41"/>
      <c r="L217" s="121"/>
    </row>
    <row r="218" spans="1:12" ht="38.25" hidden="1">
      <c r="A218" s="1"/>
      <c r="B218" s="12"/>
      <c r="C218" s="333"/>
      <c r="D218" s="46"/>
      <c r="E218" s="14"/>
      <c r="F218" s="13"/>
      <c r="G218" s="46"/>
      <c r="H218" s="46"/>
      <c r="I218" s="73"/>
      <c r="J218" s="194"/>
      <c r="K218" s="41"/>
      <c r="L218" s="82" t="s">
        <v>78</v>
      </c>
    </row>
    <row r="219" spans="1:12" hidden="1">
      <c r="A219" s="1"/>
      <c r="B219" s="19"/>
      <c r="C219" s="190"/>
      <c r="D219" s="127"/>
      <c r="E219" s="13"/>
      <c r="F219" s="13"/>
      <c r="G219" s="13"/>
      <c r="H219" s="46"/>
      <c r="I219" s="20"/>
      <c r="J219" s="194"/>
      <c r="K219" s="62"/>
      <c r="L219" s="14" t="s">
        <v>68</v>
      </c>
    </row>
    <row r="220" spans="1:12" hidden="1">
      <c r="A220" s="1"/>
      <c r="B220" s="2"/>
      <c r="C220" s="190"/>
      <c r="D220" s="127"/>
      <c r="E220" s="13"/>
      <c r="F220" s="13"/>
      <c r="G220" s="13"/>
      <c r="H220" s="46"/>
      <c r="I220" s="20"/>
      <c r="J220" s="354"/>
      <c r="K220" s="41"/>
      <c r="L220" s="14" t="s">
        <v>68</v>
      </c>
    </row>
    <row r="221" spans="1:12" ht="25.5">
      <c r="A221" s="1">
        <v>913</v>
      </c>
      <c r="B221" s="7" t="s">
        <v>34</v>
      </c>
      <c r="C221" s="206">
        <f>SUM(C222:C225)</f>
        <v>0</v>
      </c>
      <c r="D221" s="13">
        <f t="shared" ref="D221:H221" si="10">SUM(D222:D225)</f>
        <v>0</v>
      </c>
      <c r="E221" s="13">
        <f t="shared" si="10"/>
        <v>0</v>
      </c>
      <c r="F221" s="13">
        <f t="shared" si="10"/>
        <v>2357</v>
      </c>
      <c r="G221" s="13">
        <f t="shared" si="10"/>
        <v>12</v>
      </c>
      <c r="H221" s="13">
        <f t="shared" si="10"/>
        <v>0</v>
      </c>
      <c r="I221" s="73"/>
      <c r="J221" s="354">
        <f>SUM(J225:J225)</f>
        <v>0</v>
      </c>
      <c r="K221" s="41">
        <f>SUM(K225:K225)</f>
        <v>0</v>
      </c>
      <c r="L221" s="14"/>
    </row>
    <row r="222" spans="1:12" ht="25.5">
      <c r="A222" s="1"/>
      <c r="B222" s="27"/>
      <c r="C222" s="192"/>
      <c r="D222" s="46"/>
      <c r="E222" s="14"/>
      <c r="F222" s="14">
        <v>2357</v>
      </c>
      <c r="G222" s="14"/>
      <c r="H222" s="14"/>
      <c r="I222" s="122" t="s">
        <v>240</v>
      </c>
      <c r="J222" s="194"/>
      <c r="K222" s="62"/>
      <c r="L222" s="73"/>
    </row>
    <row r="223" spans="1:12" ht="55.5" customHeight="1">
      <c r="A223" s="1"/>
      <c r="B223" s="27" t="s">
        <v>502</v>
      </c>
      <c r="C223" s="328"/>
      <c r="D223" s="42"/>
      <c r="E223" s="42"/>
      <c r="F223" s="42"/>
      <c r="G223" s="14">
        <v>12</v>
      </c>
      <c r="H223" s="42"/>
      <c r="I223" s="27" t="s">
        <v>556</v>
      </c>
      <c r="J223" s="194"/>
      <c r="K223" s="62"/>
      <c r="L223" s="73"/>
    </row>
    <row r="224" spans="1:12" hidden="1">
      <c r="A224" s="1"/>
      <c r="B224" s="15"/>
      <c r="C224" s="192"/>
      <c r="D224" s="46"/>
      <c r="E224" s="14"/>
      <c r="F224" s="14"/>
      <c r="G224" s="14"/>
      <c r="H224" s="14"/>
      <c r="I224" s="73"/>
      <c r="J224" s="194"/>
      <c r="K224" s="62"/>
      <c r="L224" s="73"/>
    </row>
    <row r="225" spans="1:12" hidden="1">
      <c r="A225" s="1"/>
      <c r="B225" s="15"/>
      <c r="C225" s="192"/>
      <c r="D225" s="46"/>
      <c r="E225" s="14"/>
      <c r="F225" s="14"/>
      <c r="G225" s="46"/>
      <c r="H225" s="14"/>
      <c r="I225" s="122"/>
      <c r="J225" s="194"/>
      <c r="K225" s="62"/>
      <c r="L225" s="14" t="s">
        <v>68</v>
      </c>
    </row>
    <row r="226" spans="1:12">
      <c r="A226" s="1">
        <v>914</v>
      </c>
      <c r="B226" s="7" t="s">
        <v>1</v>
      </c>
      <c r="C226" s="206">
        <f>SUM(C227:C233)</f>
        <v>0</v>
      </c>
      <c r="D226" s="13">
        <f t="shared" ref="D226:H226" si="11">SUM(D227:D233)</f>
        <v>0</v>
      </c>
      <c r="E226" s="13">
        <f t="shared" si="11"/>
        <v>0</v>
      </c>
      <c r="F226" s="13">
        <f t="shared" si="11"/>
        <v>0</v>
      </c>
      <c r="G226" s="80">
        <f t="shared" si="11"/>
        <v>2266.1</v>
      </c>
      <c r="H226" s="80">
        <f t="shared" si="11"/>
        <v>2165.1</v>
      </c>
      <c r="I226" s="73"/>
      <c r="J226" s="354">
        <f>SUM(J227:J233)</f>
        <v>0</v>
      </c>
      <c r="K226" s="41">
        <f>SUM(K227:K233)</f>
        <v>0</v>
      </c>
      <c r="L226" s="14"/>
    </row>
    <row r="227" spans="1:12" ht="16.5" customHeight="1">
      <c r="A227" s="34"/>
      <c r="B227" s="35"/>
      <c r="C227" s="192"/>
      <c r="D227" s="46"/>
      <c r="E227" s="14"/>
      <c r="F227" s="14"/>
      <c r="G227" s="14">
        <v>70</v>
      </c>
      <c r="H227" s="46"/>
      <c r="I227" s="31" t="s">
        <v>241</v>
      </c>
      <c r="J227" s="194"/>
      <c r="K227" s="62"/>
      <c r="L227" s="122" t="s">
        <v>71</v>
      </c>
    </row>
    <row r="228" spans="1:12" ht="27" customHeight="1">
      <c r="A228" s="34"/>
      <c r="B228" s="35"/>
      <c r="C228" s="192"/>
      <c r="D228" s="46"/>
      <c r="E228" s="14"/>
      <c r="F228" s="14"/>
      <c r="G228" s="81">
        <v>2165.1</v>
      </c>
      <c r="H228" s="81">
        <v>2165.1</v>
      </c>
      <c r="I228" s="31" t="s">
        <v>242</v>
      </c>
      <c r="J228" s="194"/>
      <c r="K228" s="62"/>
      <c r="L228" s="122" t="s">
        <v>72</v>
      </c>
    </row>
    <row r="229" spans="1:12" ht="54" customHeight="1">
      <c r="A229" s="1"/>
      <c r="B229" s="27" t="s">
        <v>502</v>
      </c>
      <c r="C229" s="328"/>
      <c r="D229" s="42"/>
      <c r="E229" s="42"/>
      <c r="F229" s="42"/>
      <c r="G229" s="175">
        <v>31</v>
      </c>
      <c r="H229" s="42"/>
      <c r="I229" s="27" t="s">
        <v>574</v>
      </c>
      <c r="J229" s="194"/>
      <c r="K229" s="62"/>
      <c r="L229" s="73"/>
    </row>
    <row r="230" spans="1:12" hidden="1">
      <c r="A230" s="1"/>
      <c r="B230" s="45"/>
      <c r="C230" s="192"/>
      <c r="D230" s="46"/>
      <c r="E230" s="14"/>
      <c r="F230" s="14"/>
      <c r="G230" s="14"/>
      <c r="H230" s="13"/>
      <c r="I230" s="73"/>
      <c r="J230" s="194"/>
      <c r="K230" s="62"/>
      <c r="L230" s="73"/>
    </row>
    <row r="231" spans="1:12" hidden="1">
      <c r="A231" s="1"/>
      <c r="B231" s="45"/>
      <c r="C231" s="192"/>
      <c r="D231" s="46"/>
      <c r="E231" s="14"/>
      <c r="F231" s="14"/>
      <c r="G231" s="14"/>
      <c r="H231" s="13"/>
      <c r="I231" s="73"/>
      <c r="J231" s="194"/>
      <c r="K231" s="62"/>
      <c r="L231" s="73"/>
    </row>
    <row r="232" spans="1:12" hidden="1">
      <c r="A232" s="1"/>
      <c r="B232" s="45"/>
      <c r="C232" s="192"/>
      <c r="D232" s="46"/>
      <c r="E232" s="14"/>
      <c r="F232" s="14"/>
      <c r="G232" s="14"/>
      <c r="H232" s="13"/>
      <c r="I232" s="73"/>
      <c r="J232" s="194"/>
      <c r="K232" s="62"/>
      <c r="L232" s="73"/>
    </row>
    <row r="233" spans="1:12" hidden="1">
      <c r="A233" s="1"/>
      <c r="B233" s="45"/>
      <c r="C233" s="192"/>
      <c r="D233" s="46"/>
      <c r="E233" s="14"/>
      <c r="F233" s="14"/>
      <c r="G233" s="14"/>
      <c r="H233" s="13"/>
      <c r="I233" s="73"/>
      <c r="J233" s="194"/>
      <c r="K233" s="62"/>
      <c r="L233" s="73"/>
    </row>
    <row r="234" spans="1:12" ht="25.5">
      <c r="A234" s="1">
        <v>915</v>
      </c>
      <c r="B234" s="7" t="s">
        <v>40</v>
      </c>
      <c r="C234" s="206">
        <f>SUM(C235)</f>
        <v>0</v>
      </c>
      <c r="D234" s="13">
        <f t="shared" ref="D234:H234" si="12">SUM(D235)</f>
        <v>0</v>
      </c>
      <c r="E234" s="13">
        <f t="shared" si="12"/>
        <v>0</v>
      </c>
      <c r="F234" s="13">
        <f t="shared" si="12"/>
        <v>0</v>
      </c>
      <c r="G234" s="13">
        <f t="shared" si="12"/>
        <v>200</v>
      </c>
      <c r="H234" s="13">
        <f t="shared" si="12"/>
        <v>200</v>
      </c>
      <c r="I234" s="73"/>
      <c r="J234" s="354">
        <f>SUM(J235)</f>
        <v>0</v>
      </c>
      <c r="K234" s="41">
        <f>SUM(K235)</f>
        <v>0</v>
      </c>
      <c r="L234" s="14"/>
    </row>
    <row r="235" spans="1:12">
      <c r="A235" s="1"/>
      <c r="B235" s="21"/>
      <c r="C235" s="190"/>
      <c r="D235" s="127"/>
      <c r="E235" s="13"/>
      <c r="F235" s="13"/>
      <c r="G235" s="14">
        <v>200</v>
      </c>
      <c r="H235" s="14">
        <v>200</v>
      </c>
      <c r="I235" s="122" t="s">
        <v>573</v>
      </c>
      <c r="J235" s="194"/>
      <c r="K235" s="41"/>
      <c r="L235" s="14" t="s">
        <v>68</v>
      </c>
    </row>
    <row r="236" spans="1:12" ht="38.25">
      <c r="A236" s="1">
        <v>916</v>
      </c>
      <c r="B236" s="7" t="s">
        <v>48</v>
      </c>
      <c r="C236" s="206">
        <f>SUM(C237:C238)</f>
        <v>0</v>
      </c>
      <c r="D236" s="13">
        <f t="shared" ref="D236:H236" si="13">SUM(D237:D238)</f>
        <v>0</v>
      </c>
      <c r="E236" s="13">
        <f t="shared" si="13"/>
        <v>0</v>
      </c>
      <c r="F236" s="13">
        <f t="shared" si="13"/>
        <v>1410</v>
      </c>
      <c r="G236" s="13">
        <f t="shared" si="13"/>
        <v>0</v>
      </c>
      <c r="H236" s="13">
        <f t="shared" si="13"/>
        <v>0</v>
      </c>
      <c r="I236" s="58"/>
      <c r="J236" s="354">
        <f>SUM(J238)</f>
        <v>0</v>
      </c>
      <c r="K236" s="41">
        <f>SUM(K238)</f>
        <v>0</v>
      </c>
      <c r="L236" s="14"/>
    </row>
    <row r="237" spans="1:12" ht="25.5">
      <c r="A237" s="1"/>
      <c r="B237" s="44" t="s">
        <v>114</v>
      </c>
      <c r="C237" s="43"/>
      <c r="D237" s="43"/>
      <c r="E237" s="42"/>
      <c r="F237" s="14">
        <v>1200</v>
      </c>
      <c r="G237" s="43"/>
      <c r="H237" s="43"/>
      <c r="I237" s="122" t="s">
        <v>457</v>
      </c>
      <c r="J237" s="354"/>
      <c r="K237" s="41"/>
      <c r="L237" s="14"/>
    </row>
    <row r="238" spans="1:12" ht="19.5" customHeight="1">
      <c r="A238" s="1"/>
      <c r="B238" s="32"/>
      <c r="C238" s="192"/>
      <c r="D238" s="46"/>
      <c r="E238" s="46"/>
      <c r="F238" s="14">
        <f>50+160</f>
        <v>210</v>
      </c>
      <c r="G238" s="14"/>
      <c r="H238" s="14"/>
      <c r="I238" s="122" t="s">
        <v>572</v>
      </c>
      <c r="J238" s="194"/>
      <c r="K238" s="41"/>
      <c r="L238" s="14" t="s">
        <v>68</v>
      </c>
    </row>
    <row r="239" spans="1:12" ht="13.5" customHeight="1">
      <c r="A239" s="1">
        <v>917</v>
      </c>
      <c r="B239" s="7" t="s">
        <v>49</v>
      </c>
      <c r="C239" s="206">
        <f t="shared" ref="C239:E239" si="14">SUM(C240:C241)</f>
        <v>0</v>
      </c>
      <c r="D239" s="13">
        <f t="shared" si="14"/>
        <v>0</v>
      </c>
      <c r="E239" s="13">
        <f t="shared" si="14"/>
        <v>0</v>
      </c>
      <c r="F239" s="13">
        <f>SUM(F240:F241)</f>
        <v>280</v>
      </c>
      <c r="G239" s="13">
        <f t="shared" ref="G239:H239" si="15">SUM(G240:G241)</f>
        <v>455</v>
      </c>
      <c r="H239" s="13">
        <f t="shared" si="15"/>
        <v>0</v>
      </c>
      <c r="I239" s="58"/>
      <c r="J239" s="354"/>
      <c r="K239" s="41"/>
      <c r="L239" s="14"/>
    </row>
    <row r="240" spans="1:12" ht="51">
      <c r="A240" s="1"/>
      <c r="B240" s="23"/>
      <c r="C240" s="206"/>
      <c r="D240" s="13"/>
      <c r="E240" s="13"/>
      <c r="F240" s="13"/>
      <c r="G240" s="14">
        <v>455</v>
      </c>
      <c r="H240" s="13"/>
      <c r="I240" s="122" t="s">
        <v>571</v>
      </c>
      <c r="J240" s="354"/>
      <c r="K240" s="41"/>
      <c r="L240" s="14"/>
    </row>
    <row r="241" spans="1:12" ht="38.25">
      <c r="A241" s="1"/>
      <c r="B241" s="22"/>
      <c r="C241" s="190"/>
      <c r="D241" s="127"/>
      <c r="E241" s="13"/>
      <c r="F241" s="14">
        <v>280</v>
      </c>
      <c r="G241" s="46"/>
      <c r="H241" s="46"/>
      <c r="I241" s="31" t="s">
        <v>177</v>
      </c>
      <c r="J241" s="354"/>
      <c r="K241" s="41"/>
      <c r="L241" s="14" t="s">
        <v>68</v>
      </c>
    </row>
    <row r="242" spans="1:12" ht="15.75" customHeight="1">
      <c r="A242" s="1">
        <v>918</v>
      </c>
      <c r="B242" s="7" t="s">
        <v>41</v>
      </c>
      <c r="C242" s="206">
        <f>SUM(C243)</f>
        <v>0</v>
      </c>
      <c r="D242" s="13">
        <f t="shared" ref="D242:H242" si="16">SUM(D243)</f>
        <v>0</v>
      </c>
      <c r="E242" s="13">
        <f t="shared" si="16"/>
        <v>0</v>
      </c>
      <c r="F242" s="13">
        <f t="shared" si="16"/>
        <v>5333</v>
      </c>
      <c r="G242" s="13">
        <f t="shared" si="16"/>
        <v>0</v>
      </c>
      <c r="H242" s="13">
        <f t="shared" si="16"/>
        <v>0</v>
      </c>
      <c r="I242" s="58"/>
      <c r="J242" s="354"/>
      <c r="K242" s="41"/>
      <c r="L242" s="14"/>
    </row>
    <row r="243" spans="1:12" ht="38.25">
      <c r="A243" s="1"/>
      <c r="B243" s="23"/>
      <c r="C243" s="190"/>
      <c r="D243" s="127"/>
      <c r="E243" s="13"/>
      <c r="F243" s="14">
        <f>1600+183+3550</f>
        <v>5333</v>
      </c>
      <c r="G243" s="46"/>
      <c r="H243" s="13"/>
      <c r="I243" s="31" t="s">
        <v>446</v>
      </c>
      <c r="J243" s="354"/>
      <c r="K243" s="41"/>
      <c r="L243" s="14" t="s">
        <v>68</v>
      </c>
    </row>
    <row r="244" spans="1:12" ht="22.5" hidden="1">
      <c r="A244" s="1">
        <v>919</v>
      </c>
      <c r="B244" s="2" t="s">
        <v>42</v>
      </c>
      <c r="C244" s="206">
        <f>SUM(C245)</f>
        <v>0</v>
      </c>
      <c r="D244" s="13">
        <f t="shared" ref="D244:H244" si="17">SUM(D245)</f>
        <v>0</v>
      </c>
      <c r="E244" s="13">
        <f t="shared" si="17"/>
        <v>0</v>
      </c>
      <c r="F244" s="13">
        <f t="shared" si="17"/>
        <v>0</v>
      </c>
      <c r="G244" s="13">
        <f t="shared" si="17"/>
        <v>0</v>
      </c>
      <c r="H244" s="13">
        <f t="shared" si="17"/>
        <v>0</v>
      </c>
      <c r="I244" s="58"/>
      <c r="J244" s="354"/>
      <c r="K244" s="41"/>
      <c r="L244" s="14"/>
    </row>
    <row r="245" spans="1:12" hidden="1">
      <c r="A245" s="1"/>
      <c r="B245" s="24"/>
      <c r="C245" s="190"/>
      <c r="D245" s="127"/>
      <c r="E245" s="46"/>
      <c r="F245" s="13"/>
      <c r="G245" s="13"/>
      <c r="H245" s="13"/>
      <c r="I245" s="73"/>
      <c r="J245" s="354"/>
      <c r="K245" s="41"/>
      <c r="L245" s="14" t="s">
        <v>68</v>
      </c>
    </row>
    <row r="246" spans="1:12">
      <c r="A246" s="1">
        <v>920</v>
      </c>
      <c r="B246" s="7" t="s">
        <v>11</v>
      </c>
      <c r="C246" s="206">
        <f>SUM(C247:C273)</f>
        <v>5000</v>
      </c>
      <c r="D246" s="13">
        <f t="shared" ref="D246:H246" si="18">SUM(D247:D273)</f>
        <v>0</v>
      </c>
      <c r="E246" s="13">
        <f t="shared" si="18"/>
        <v>5495</v>
      </c>
      <c r="F246" s="13">
        <f t="shared" si="18"/>
        <v>45165</v>
      </c>
      <c r="G246" s="13">
        <f t="shared" si="18"/>
        <v>182646</v>
      </c>
      <c r="H246" s="13">
        <f t="shared" si="18"/>
        <v>188405</v>
      </c>
      <c r="I246" s="3"/>
      <c r="J246" s="354">
        <f>SUM(J264:J279)</f>
        <v>0</v>
      </c>
      <c r="K246" s="41">
        <f>SUM(K264:K279)</f>
        <v>1478</v>
      </c>
      <c r="L246" s="14"/>
    </row>
    <row r="247" spans="1:12" hidden="1">
      <c r="A247" s="1"/>
      <c r="B247" s="23"/>
      <c r="C247" s="190"/>
      <c r="D247" s="127"/>
      <c r="E247" s="13"/>
      <c r="F247" s="13"/>
      <c r="G247" s="46"/>
      <c r="H247" s="14"/>
      <c r="I247" s="122"/>
      <c r="J247" s="354"/>
      <c r="K247" s="41"/>
      <c r="L247" s="14" t="s">
        <v>68</v>
      </c>
    </row>
    <row r="248" spans="1:12" ht="25.5">
      <c r="A248" s="1"/>
      <c r="B248" s="23"/>
      <c r="C248" s="190"/>
      <c r="D248" s="127"/>
      <c r="E248" s="14">
        <v>1995</v>
      </c>
      <c r="F248" s="13"/>
      <c r="G248" s="46"/>
      <c r="H248" s="14"/>
      <c r="I248" s="122" t="s">
        <v>503</v>
      </c>
      <c r="J248" s="354"/>
      <c r="K248" s="41"/>
      <c r="L248" s="14" t="s">
        <v>68</v>
      </c>
    </row>
    <row r="249" spans="1:12" ht="32.25" customHeight="1">
      <c r="A249" s="1"/>
      <c r="B249" s="23"/>
      <c r="C249" s="190"/>
      <c r="D249" s="127"/>
      <c r="E249" s="13"/>
      <c r="F249" s="13"/>
      <c r="G249" s="14">
        <v>150000</v>
      </c>
      <c r="H249" s="14">
        <v>150000</v>
      </c>
      <c r="I249" s="122" t="s">
        <v>504</v>
      </c>
      <c r="J249" s="194"/>
      <c r="K249" s="41"/>
      <c r="L249" s="14" t="s">
        <v>68</v>
      </c>
    </row>
    <row r="250" spans="1:12" ht="25.5">
      <c r="A250" s="1"/>
      <c r="B250" s="23"/>
      <c r="C250" s="190"/>
      <c r="D250" s="127"/>
      <c r="E250" s="13"/>
      <c r="F250" s="13"/>
      <c r="G250" s="14"/>
      <c r="H250" s="14">
        <v>249</v>
      </c>
      <c r="I250" s="122" t="s">
        <v>570</v>
      </c>
      <c r="J250" s="194"/>
      <c r="K250" s="41"/>
      <c r="L250" s="14" t="s">
        <v>68</v>
      </c>
    </row>
    <row r="251" spans="1:12" ht="38.25">
      <c r="A251" s="1"/>
      <c r="B251" s="23"/>
      <c r="C251" s="190"/>
      <c r="D251" s="127"/>
      <c r="E251" s="127"/>
      <c r="F251" s="13"/>
      <c r="G251" s="14"/>
      <c r="H251" s="14">
        <v>2000</v>
      </c>
      <c r="I251" s="122" t="s">
        <v>569</v>
      </c>
      <c r="J251" s="194"/>
      <c r="K251" s="41"/>
      <c r="L251" s="14" t="s">
        <v>68</v>
      </c>
    </row>
    <row r="252" spans="1:12" ht="53.25" customHeight="1">
      <c r="A252" s="1"/>
      <c r="B252" s="23"/>
      <c r="C252" s="190"/>
      <c r="D252" s="127"/>
      <c r="E252" s="46"/>
      <c r="F252" s="13"/>
      <c r="G252" s="14"/>
      <c r="H252" s="14">
        <v>2300</v>
      </c>
      <c r="I252" s="31" t="s">
        <v>568</v>
      </c>
      <c r="J252" s="194"/>
      <c r="K252" s="41"/>
      <c r="L252" s="14" t="s">
        <v>68</v>
      </c>
    </row>
    <row r="253" spans="1:12" ht="68.25" customHeight="1">
      <c r="A253" s="1"/>
      <c r="B253" s="44" t="s">
        <v>505</v>
      </c>
      <c r="C253" s="190"/>
      <c r="D253" s="127"/>
      <c r="E253" s="46"/>
      <c r="F253" s="14">
        <v>30750</v>
      </c>
      <c r="G253" s="14"/>
      <c r="H253" s="14">
        <v>1700</v>
      </c>
      <c r="I253" s="31" t="s">
        <v>506</v>
      </c>
      <c r="J253" s="194"/>
      <c r="K253" s="62"/>
      <c r="L253" s="14" t="s">
        <v>68</v>
      </c>
    </row>
    <row r="254" spans="1:12" ht="54.75" hidden="1" customHeight="1">
      <c r="A254" s="1"/>
      <c r="B254" s="23"/>
      <c r="C254" s="206"/>
      <c r="D254" s="127"/>
      <c r="E254" s="46"/>
      <c r="F254" s="14"/>
      <c r="G254" s="14"/>
      <c r="H254" s="14"/>
      <c r="I254" s="31"/>
      <c r="J254" s="194"/>
      <c r="K254" s="41"/>
      <c r="L254" s="14" t="s">
        <v>68</v>
      </c>
    </row>
    <row r="255" spans="1:12" ht="25.5">
      <c r="A255" s="1"/>
      <c r="B255" s="23"/>
      <c r="C255" s="192"/>
      <c r="D255" s="46"/>
      <c r="E255" s="13"/>
      <c r="F255" s="13"/>
      <c r="G255" s="14"/>
      <c r="H255" s="14">
        <v>28</v>
      </c>
      <c r="I255" s="122" t="s">
        <v>567</v>
      </c>
      <c r="J255" s="194"/>
      <c r="K255" s="41"/>
      <c r="L255" s="14" t="s">
        <v>68</v>
      </c>
    </row>
    <row r="256" spans="1:12" ht="68.25" customHeight="1">
      <c r="A256" s="1"/>
      <c r="B256" s="44" t="s">
        <v>507</v>
      </c>
      <c r="C256" s="190"/>
      <c r="D256" s="127"/>
      <c r="E256" s="13"/>
      <c r="F256" s="14"/>
      <c r="G256" s="14">
        <v>390</v>
      </c>
      <c r="H256" s="14">
        <v>390</v>
      </c>
      <c r="I256" s="122" t="s">
        <v>566</v>
      </c>
      <c r="J256" s="354"/>
      <c r="K256" s="62">
        <v>1478</v>
      </c>
      <c r="L256" s="14" t="s">
        <v>68</v>
      </c>
    </row>
    <row r="257" spans="1:12" ht="33.75" customHeight="1">
      <c r="A257" s="1"/>
      <c r="B257" s="23"/>
      <c r="C257" s="190"/>
      <c r="D257" s="127"/>
      <c r="E257" s="13"/>
      <c r="F257" s="14"/>
      <c r="G257" s="14">
        <v>31507</v>
      </c>
      <c r="H257" s="14">
        <v>31507</v>
      </c>
      <c r="I257" s="122" t="s">
        <v>565</v>
      </c>
      <c r="J257" s="354"/>
      <c r="K257" s="62"/>
      <c r="L257" s="14"/>
    </row>
    <row r="258" spans="1:12" ht="45" customHeight="1">
      <c r="A258" s="1"/>
      <c r="B258" s="44" t="s">
        <v>508</v>
      </c>
      <c r="C258" s="190"/>
      <c r="D258" s="127"/>
      <c r="E258" s="13"/>
      <c r="F258" s="14"/>
      <c r="G258" s="14">
        <v>450</v>
      </c>
      <c r="H258" s="179"/>
      <c r="I258" s="31" t="s">
        <v>564</v>
      </c>
      <c r="J258" s="354"/>
      <c r="K258" s="62"/>
      <c r="L258" s="14"/>
    </row>
    <row r="259" spans="1:12" ht="25.5">
      <c r="A259" s="1"/>
      <c r="B259" s="23"/>
      <c r="C259" s="190"/>
      <c r="D259" s="127"/>
      <c r="E259" s="13"/>
      <c r="F259" s="14">
        <f>266+179</f>
        <v>445</v>
      </c>
      <c r="G259" s="14"/>
      <c r="H259" s="179"/>
      <c r="I259" s="31" t="s">
        <v>563</v>
      </c>
      <c r="J259" s="354"/>
      <c r="K259" s="62"/>
      <c r="L259" s="14"/>
    </row>
    <row r="260" spans="1:12">
      <c r="A260" s="1"/>
      <c r="B260" s="23"/>
      <c r="C260" s="190"/>
      <c r="D260" s="127"/>
      <c r="E260" s="13"/>
      <c r="F260" s="14">
        <v>6754</v>
      </c>
      <c r="G260" s="14"/>
      <c r="H260" s="14"/>
      <c r="I260" s="31" t="s">
        <v>562</v>
      </c>
      <c r="J260" s="354"/>
      <c r="K260" s="62"/>
      <c r="L260" s="14"/>
    </row>
    <row r="261" spans="1:12" ht="25.5">
      <c r="A261" s="1"/>
      <c r="B261" s="23"/>
      <c r="C261" s="191">
        <v>5000</v>
      </c>
      <c r="D261" s="127"/>
      <c r="E261" s="13"/>
      <c r="F261" s="14"/>
      <c r="G261" s="14"/>
      <c r="H261" s="14"/>
      <c r="I261" s="31" t="s">
        <v>561</v>
      </c>
      <c r="J261" s="354"/>
      <c r="K261" s="62"/>
      <c r="L261" s="14"/>
    </row>
    <row r="262" spans="1:12" ht="38.25">
      <c r="A262" s="1"/>
      <c r="B262" s="23"/>
      <c r="C262" s="190"/>
      <c r="D262" s="127"/>
      <c r="E262" s="13"/>
      <c r="F262" s="14">
        <v>6000</v>
      </c>
      <c r="G262" s="14"/>
      <c r="H262" s="179"/>
      <c r="I262" s="31" t="s">
        <v>446</v>
      </c>
      <c r="J262" s="354"/>
      <c r="K262" s="62"/>
      <c r="L262" s="14"/>
    </row>
    <row r="263" spans="1:12" ht="25.5">
      <c r="A263" s="1"/>
      <c r="B263" s="23"/>
      <c r="C263" s="190"/>
      <c r="D263" s="127"/>
      <c r="E263" s="13"/>
      <c r="F263" s="14"/>
      <c r="G263" s="14">
        <v>139</v>
      </c>
      <c r="H263" s="14">
        <v>139</v>
      </c>
      <c r="I263" s="122" t="s">
        <v>560</v>
      </c>
      <c r="J263" s="354"/>
      <c r="K263" s="62"/>
      <c r="L263" s="14"/>
    </row>
    <row r="264" spans="1:12" s="185" customFormat="1" ht="27.75" customHeight="1">
      <c r="A264" s="1"/>
      <c r="B264" s="44" t="s">
        <v>509</v>
      </c>
      <c r="C264" s="206"/>
      <c r="D264" s="13"/>
      <c r="E264" s="13"/>
      <c r="F264" s="13"/>
      <c r="G264" s="184">
        <f>70+90</f>
        <v>160</v>
      </c>
      <c r="H264" s="184"/>
      <c r="I264" s="122" t="s">
        <v>559</v>
      </c>
      <c r="J264" s="354"/>
      <c r="K264" s="41"/>
      <c r="L264" s="184"/>
    </row>
    <row r="265" spans="1:12" s="185" customFormat="1" ht="27" customHeight="1">
      <c r="A265" s="1"/>
      <c r="B265" s="44" t="s">
        <v>510</v>
      </c>
      <c r="C265" s="206"/>
      <c r="D265" s="13"/>
      <c r="E265" s="184">
        <v>3500</v>
      </c>
      <c r="F265" s="13"/>
      <c r="G265" s="184"/>
      <c r="H265" s="184"/>
      <c r="I265" s="122" t="s">
        <v>511</v>
      </c>
      <c r="J265" s="354"/>
      <c r="K265" s="41"/>
      <c r="L265" s="184" t="s">
        <v>68</v>
      </c>
    </row>
    <row r="266" spans="1:12" s="185" customFormat="1" ht="53.25" customHeight="1">
      <c r="A266" s="1"/>
      <c r="B266" s="44" t="s">
        <v>496</v>
      </c>
      <c r="C266" s="206"/>
      <c r="D266" s="13"/>
      <c r="E266" s="13"/>
      <c r="F266" s="13"/>
      <c r="G266" s="184"/>
      <c r="H266" s="184">
        <v>92</v>
      </c>
      <c r="I266" s="122" t="s">
        <v>558</v>
      </c>
      <c r="J266" s="358"/>
      <c r="K266" s="41"/>
      <c r="L266" s="184" t="s">
        <v>68</v>
      </c>
    </row>
    <row r="267" spans="1:12" s="185" customFormat="1">
      <c r="A267" s="34"/>
      <c r="B267" s="44" t="s">
        <v>394</v>
      </c>
      <c r="C267" s="322"/>
      <c r="D267" s="184"/>
      <c r="E267" s="184"/>
      <c r="F267" s="184">
        <v>1216</v>
      </c>
      <c r="G267" s="184"/>
      <c r="H267" s="184"/>
      <c r="I267" s="122" t="s">
        <v>447</v>
      </c>
      <c r="J267" s="358"/>
      <c r="K267" s="41"/>
      <c r="L267" s="184" t="s">
        <v>68</v>
      </c>
    </row>
    <row r="268" spans="1:12" hidden="1">
      <c r="A268" s="1"/>
      <c r="B268" s="23"/>
      <c r="C268" s="190"/>
      <c r="D268" s="127"/>
      <c r="E268" s="46"/>
      <c r="F268" s="13"/>
      <c r="G268" s="14"/>
      <c r="H268" s="14"/>
      <c r="I268" s="31"/>
      <c r="J268" s="194"/>
      <c r="K268" s="62"/>
      <c r="L268" s="14" t="s">
        <v>68</v>
      </c>
    </row>
    <row r="269" spans="1:12" hidden="1">
      <c r="A269" s="1"/>
      <c r="B269" s="23"/>
      <c r="C269" s="206"/>
      <c r="D269" s="127"/>
      <c r="E269" s="46"/>
      <c r="F269" s="13"/>
      <c r="G269" s="14"/>
      <c r="H269" s="14"/>
      <c r="I269" s="31"/>
      <c r="J269" s="194"/>
      <c r="K269" s="41"/>
      <c r="L269" s="14" t="s">
        <v>68</v>
      </c>
    </row>
    <row r="270" spans="1:12" hidden="1">
      <c r="A270" s="1"/>
      <c r="B270" s="23"/>
      <c r="C270" s="192"/>
      <c r="D270" s="46"/>
      <c r="E270" s="13"/>
      <c r="F270" s="13"/>
      <c r="G270" s="14"/>
      <c r="H270" s="14"/>
      <c r="I270" s="122"/>
      <c r="J270" s="194"/>
      <c r="K270" s="41"/>
      <c r="L270" s="14" t="s">
        <v>68</v>
      </c>
    </row>
    <row r="271" spans="1:12" hidden="1">
      <c r="A271" s="1"/>
      <c r="B271" s="23"/>
      <c r="C271" s="190"/>
      <c r="D271" s="127"/>
      <c r="E271" s="13"/>
      <c r="F271" s="14"/>
      <c r="G271" s="46"/>
      <c r="H271" s="46"/>
      <c r="I271" s="122"/>
      <c r="J271" s="354"/>
      <c r="K271" s="62">
        <v>1478</v>
      </c>
      <c r="L271" s="14" t="s">
        <v>68</v>
      </c>
    </row>
    <row r="272" spans="1:12" hidden="1">
      <c r="A272" s="1"/>
      <c r="B272" s="23"/>
      <c r="C272" s="190"/>
      <c r="D272" s="127"/>
      <c r="E272" s="13"/>
      <c r="F272" s="14"/>
      <c r="G272" s="179"/>
      <c r="H272" s="179"/>
      <c r="I272" s="180"/>
      <c r="J272" s="354"/>
      <c r="K272" s="62"/>
      <c r="L272" s="14"/>
    </row>
    <row r="273" spans="1:12" hidden="1">
      <c r="A273" s="1"/>
      <c r="B273" s="23"/>
      <c r="C273" s="190"/>
      <c r="D273" s="127"/>
      <c r="E273" s="13"/>
      <c r="F273" s="14"/>
      <c r="G273" s="182"/>
      <c r="H273" s="182"/>
      <c r="I273" s="183"/>
      <c r="J273" s="354"/>
      <c r="K273" s="62"/>
      <c r="L273" s="14"/>
    </row>
    <row r="274" spans="1:12" hidden="1">
      <c r="A274" s="1"/>
      <c r="B274" s="23"/>
      <c r="C274" s="190"/>
      <c r="D274" s="127"/>
      <c r="E274" s="13"/>
      <c r="F274" s="14"/>
      <c r="G274" s="46"/>
      <c r="H274" s="46"/>
      <c r="I274" s="122"/>
      <c r="J274" s="354"/>
      <c r="K274" s="62"/>
      <c r="L274" s="14" t="s">
        <v>68</v>
      </c>
    </row>
    <row r="275" spans="1:12" hidden="1">
      <c r="A275" s="1"/>
      <c r="B275" s="23"/>
      <c r="C275" s="190"/>
      <c r="D275" s="127"/>
      <c r="E275" s="13"/>
      <c r="F275" s="14"/>
      <c r="G275" s="46"/>
      <c r="H275" s="46"/>
      <c r="I275" s="73"/>
      <c r="J275" s="354"/>
      <c r="K275" s="62"/>
      <c r="L275" s="14" t="s">
        <v>68</v>
      </c>
    </row>
    <row r="276" spans="1:12" hidden="1">
      <c r="A276" s="1"/>
      <c r="B276" s="23"/>
      <c r="C276" s="190"/>
      <c r="D276" s="127"/>
      <c r="E276" s="13"/>
      <c r="F276" s="14"/>
      <c r="G276" s="46"/>
      <c r="H276" s="46"/>
      <c r="I276" s="122"/>
      <c r="J276" s="354"/>
      <c r="K276" s="62"/>
      <c r="L276" s="14"/>
    </row>
    <row r="277" spans="1:12" ht="76.5" hidden="1">
      <c r="A277" s="1"/>
      <c r="B277" s="23"/>
      <c r="C277" s="190"/>
      <c r="D277" s="127"/>
      <c r="E277" s="13"/>
      <c r="F277" s="13"/>
      <c r="G277" s="46"/>
      <c r="H277" s="46"/>
      <c r="I277" s="122"/>
      <c r="J277" s="354"/>
      <c r="K277" s="62"/>
      <c r="L277" s="83" t="s">
        <v>80</v>
      </c>
    </row>
    <row r="278" spans="1:12" hidden="1">
      <c r="A278" s="1"/>
      <c r="B278" s="23"/>
      <c r="C278" s="190"/>
      <c r="D278" s="127"/>
      <c r="E278" s="13"/>
      <c r="F278" s="13"/>
      <c r="G278" s="46"/>
      <c r="H278" s="46"/>
      <c r="I278" s="122"/>
      <c r="J278" s="354"/>
      <c r="K278" s="62"/>
      <c r="L278" s="14" t="s">
        <v>68</v>
      </c>
    </row>
    <row r="279" spans="1:12" hidden="1">
      <c r="A279" s="1"/>
      <c r="B279" s="15"/>
      <c r="C279" s="190"/>
      <c r="D279" s="127"/>
      <c r="E279" s="13"/>
      <c r="F279" s="13"/>
      <c r="G279" s="46"/>
      <c r="H279" s="46"/>
      <c r="I279" s="122"/>
      <c r="J279" s="354"/>
      <c r="K279" s="41"/>
      <c r="L279" s="14" t="s">
        <v>68</v>
      </c>
    </row>
    <row r="280" spans="1:12" hidden="1">
      <c r="A280" s="1"/>
      <c r="B280" s="15"/>
      <c r="C280" s="190"/>
      <c r="D280" s="127"/>
      <c r="E280" s="13"/>
      <c r="F280" s="13"/>
      <c r="G280" s="46"/>
      <c r="H280" s="46"/>
      <c r="I280" s="122"/>
      <c r="J280" s="354"/>
      <c r="K280" s="41"/>
      <c r="L280" s="14" t="s">
        <v>68</v>
      </c>
    </row>
    <row r="281" spans="1:12" hidden="1">
      <c r="A281" s="1"/>
      <c r="B281" s="15"/>
      <c r="C281" s="190"/>
      <c r="D281" s="127"/>
      <c r="E281" s="13"/>
      <c r="F281" s="13"/>
      <c r="G281" s="46"/>
      <c r="H281" s="46"/>
      <c r="I281" s="122"/>
      <c r="J281" s="354"/>
      <c r="K281" s="41"/>
      <c r="L281" s="14" t="s">
        <v>68</v>
      </c>
    </row>
    <row r="282" spans="1:12" ht="15.75" hidden="1">
      <c r="A282" s="1"/>
      <c r="B282" s="15"/>
      <c r="C282" s="326"/>
      <c r="D282" s="43"/>
      <c r="E282" s="42"/>
      <c r="F282" s="42"/>
      <c r="G282" s="43"/>
      <c r="H282" s="43"/>
      <c r="I282" s="15"/>
      <c r="J282" s="354"/>
      <c r="K282" s="41"/>
      <c r="L282" s="14" t="s">
        <v>68</v>
      </c>
    </row>
    <row r="283" spans="1:12" ht="15.75" hidden="1">
      <c r="A283" s="36"/>
      <c r="B283" s="85"/>
      <c r="C283" s="327"/>
      <c r="D283" s="128"/>
      <c r="E283" s="74"/>
      <c r="F283" s="74"/>
      <c r="G283" s="43"/>
      <c r="H283" s="43"/>
      <c r="I283" s="73"/>
      <c r="J283" s="354"/>
      <c r="K283" s="41"/>
      <c r="L283" s="14" t="s">
        <v>68</v>
      </c>
    </row>
    <row r="284" spans="1:12" ht="15.75" hidden="1">
      <c r="A284" s="36"/>
      <c r="B284" s="32"/>
      <c r="C284" s="326"/>
      <c r="D284" s="43"/>
      <c r="E284" s="86"/>
      <c r="F284" s="42"/>
      <c r="G284" s="172"/>
      <c r="H284" s="43"/>
      <c r="I284" s="122"/>
      <c r="J284" s="354"/>
      <c r="K284" s="41"/>
      <c r="L284" s="14" t="s">
        <v>68</v>
      </c>
    </row>
    <row r="285" spans="1:12" ht="15.75" hidden="1">
      <c r="A285" s="36"/>
      <c r="B285" s="85"/>
      <c r="C285" s="327"/>
      <c r="D285" s="128"/>
      <c r="E285" s="74"/>
      <c r="F285" s="74"/>
      <c r="G285" s="43"/>
      <c r="H285" s="43"/>
      <c r="I285" s="122"/>
      <c r="J285" s="354"/>
      <c r="K285" s="41"/>
      <c r="L285" s="14" t="s">
        <v>68</v>
      </c>
    </row>
    <row r="286" spans="1:12" ht="102" hidden="1">
      <c r="A286" s="1"/>
      <c r="B286" s="32"/>
      <c r="C286" s="190"/>
      <c r="D286" s="127"/>
      <c r="E286" s="13"/>
      <c r="F286" s="13"/>
      <c r="G286" s="46"/>
      <c r="H286" s="43"/>
      <c r="I286" s="122"/>
      <c r="J286" s="354"/>
      <c r="K286" s="41"/>
      <c r="L286" s="122" t="s">
        <v>88</v>
      </c>
    </row>
    <row r="287" spans="1:12" ht="72" customHeight="1">
      <c r="A287" s="1">
        <v>922</v>
      </c>
      <c r="B287" s="7" t="s">
        <v>85</v>
      </c>
      <c r="C287" s="206">
        <f t="shared" ref="C287:H287" si="19">SUM(C288:C288)</f>
        <v>0</v>
      </c>
      <c r="D287" s="13">
        <f t="shared" si="19"/>
        <v>0</v>
      </c>
      <c r="E287" s="13">
        <f t="shared" si="19"/>
        <v>0</v>
      </c>
      <c r="F287" s="13">
        <f t="shared" si="19"/>
        <v>745</v>
      </c>
      <c r="G287" s="13">
        <f t="shared" si="19"/>
        <v>0</v>
      </c>
      <c r="H287" s="13">
        <f t="shared" si="19"/>
        <v>0</v>
      </c>
      <c r="I287" s="10"/>
      <c r="J287" s="354"/>
      <c r="K287" s="41"/>
      <c r="L287" s="14"/>
    </row>
    <row r="288" spans="1:12" ht="38.25">
      <c r="A288" s="1"/>
      <c r="B288" s="25"/>
      <c r="C288" s="190"/>
      <c r="D288" s="127"/>
      <c r="E288" s="13"/>
      <c r="F288" s="14">
        <v>745</v>
      </c>
      <c r="G288" s="46"/>
      <c r="H288" s="127"/>
      <c r="I288" s="31" t="s">
        <v>446</v>
      </c>
      <c r="J288" s="354"/>
      <c r="K288" s="41"/>
      <c r="L288" s="14" t="s">
        <v>68</v>
      </c>
    </row>
    <row r="289" spans="1:12" ht="38.25">
      <c r="A289" s="1">
        <v>923</v>
      </c>
      <c r="B289" s="7" t="s">
        <v>50</v>
      </c>
      <c r="C289" s="206">
        <f>SUM(C290:C303)</f>
        <v>56344</v>
      </c>
      <c r="D289" s="13">
        <f t="shared" ref="D289:H289" si="20">SUM(D290:D303)</f>
        <v>0</v>
      </c>
      <c r="E289" s="13">
        <f t="shared" si="20"/>
        <v>0</v>
      </c>
      <c r="F289" s="13">
        <f t="shared" si="20"/>
        <v>1700</v>
      </c>
      <c r="G289" s="13">
        <f t="shared" si="20"/>
        <v>1362</v>
      </c>
      <c r="H289" s="13">
        <f t="shared" si="20"/>
        <v>1450</v>
      </c>
      <c r="I289" s="10"/>
      <c r="J289" s="354">
        <f>SUM(J290)</f>
        <v>0</v>
      </c>
      <c r="K289" s="41">
        <f>SUM(K290)</f>
        <v>0</v>
      </c>
      <c r="L289" s="14"/>
    </row>
    <row r="290" spans="1:12" ht="69.75" hidden="1" customHeight="1">
      <c r="A290" s="1"/>
      <c r="B290" s="31"/>
      <c r="C290" s="310"/>
      <c r="D290" s="93"/>
      <c r="E290" s="93"/>
      <c r="F290" s="93"/>
      <c r="G290" s="93"/>
      <c r="H290" s="93"/>
      <c r="I290" s="31"/>
      <c r="J290" s="194"/>
      <c r="K290" s="41"/>
      <c r="L290" s="14"/>
    </row>
    <row r="291" spans="1:12" ht="71.25" customHeight="1">
      <c r="A291" s="1"/>
      <c r="B291" s="31" t="s">
        <v>112</v>
      </c>
      <c r="C291" s="191">
        <v>56573</v>
      </c>
      <c r="D291" s="93"/>
      <c r="E291" s="93"/>
      <c r="F291" s="93"/>
      <c r="G291" s="93"/>
      <c r="H291" s="93"/>
      <c r="I291" s="31" t="s">
        <v>113</v>
      </c>
      <c r="J291" s="194"/>
      <c r="K291" s="41"/>
      <c r="L291" s="14" t="s">
        <v>68</v>
      </c>
    </row>
    <row r="292" spans="1:12" ht="38.25">
      <c r="A292" s="1"/>
      <c r="B292" s="26"/>
      <c r="C292" s="206"/>
      <c r="D292" s="127"/>
      <c r="E292" s="13"/>
      <c r="F292" s="14">
        <v>200</v>
      </c>
      <c r="G292" s="14"/>
      <c r="H292" s="46"/>
      <c r="I292" s="31" t="s">
        <v>446</v>
      </c>
      <c r="J292" s="367"/>
      <c r="K292" s="87"/>
      <c r="L292" s="14" t="s">
        <v>68</v>
      </c>
    </row>
    <row r="293" spans="1:12" ht="29.25" customHeight="1">
      <c r="A293" s="1"/>
      <c r="B293" s="15"/>
      <c r="C293" s="191">
        <v>-229</v>
      </c>
      <c r="D293" s="43"/>
      <c r="E293" s="42"/>
      <c r="F293" s="42"/>
      <c r="G293" s="43"/>
      <c r="H293" s="43"/>
      <c r="I293" s="121" t="s">
        <v>557</v>
      </c>
      <c r="J293" s="367"/>
      <c r="K293" s="87"/>
      <c r="L293" s="14"/>
    </row>
    <row r="294" spans="1:12" s="185" customFormat="1" ht="58.5" customHeight="1">
      <c r="A294" s="1"/>
      <c r="B294" s="31" t="s">
        <v>396</v>
      </c>
      <c r="C294" s="206"/>
      <c r="D294" s="13"/>
      <c r="E294" s="13"/>
      <c r="F294" s="14">
        <v>1500</v>
      </c>
      <c r="G294" s="13"/>
      <c r="H294" s="13"/>
      <c r="I294" s="31" t="s">
        <v>397</v>
      </c>
      <c r="J294" s="101"/>
      <c r="K294" s="101"/>
      <c r="L294" s="289"/>
    </row>
    <row r="295" spans="1:12" s="257" customFormat="1" ht="93.75" customHeight="1">
      <c r="A295" s="290"/>
      <c r="B295" s="27" t="s">
        <v>398</v>
      </c>
      <c r="C295" s="334"/>
      <c r="D295" s="27"/>
      <c r="E295" s="27"/>
      <c r="F295" s="27"/>
      <c r="G295" s="384">
        <v>300</v>
      </c>
      <c r="H295" s="384">
        <v>300</v>
      </c>
      <c r="I295" s="27" t="s">
        <v>512</v>
      </c>
      <c r="J295" s="261"/>
      <c r="K295" s="261"/>
      <c r="L295" s="261"/>
    </row>
    <row r="296" spans="1:12" s="257" customFormat="1" ht="137.25" customHeight="1">
      <c r="A296" s="291"/>
      <c r="B296" s="27" t="s">
        <v>400</v>
      </c>
      <c r="C296" s="334"/>
      <c r="D296" s="27"/>
      <c r="E296" s="27"/>
      <c r="F296" s="27"/>
      <c r="G296" s="384">
        <v>1060</v>
      </c>
      <c r="H296" s="384">
        <v>1060</v>
      </c>
      <c r="I296" s="27" t="s">
        <v>401</v>
      </c>
      <c r="J296" s="359"/>
      <c r="K296" s="292"/>
      <c r="L296" s="96" t="s">
        <v>68</v>
      </c>
    </row>
    <row r="297" spans="1:12" s="257" customFormat="1" ht="44.25" customHeight="1">
      <c r="A297" s="291"/>
      <c r="B297" s="27" t="s">
        <v>402</v>
      </c>
      <c r="C297" s="334"/>
      <c r="D297" s="27"/>
      <c r="E297" s="27"/>
      <c r="F297" s="27"/>
      <c r="G297" s="27"/>
      <c r="H297" s="384">
        <v>90</v>
      </c>
      <c r="I297" s="27" t="s">
        <v>428</v>
      </c>
      <c r="J297" s="359"/>
      <c r="K297" s="292"/>
      <c r="L297" s="96"/>
    </row>
    <row r="298" spans="1:12" s="185" customFormat="1" ht="66" customHeight="1">
      <c r="A298" s="36"/>
      <c r="B298" s="27" t="s">
        <v>496</v>
      </c>
      <c r="C298" s="328"/>
      <c r="D298" s="42"/>
      <c r="E298" s="42"/>
      <c r="F298" s="42"/>
      <c r="G298" s="191">
        <v>2</v>
      </c>
      <c r="H298" s="42"/>
      <c r="I298" s="27" t="s">
        <v>556</v>
      </c>
      <c r="J298" s="358"/>
      <c r="K298" s="223"/>
      <c r="L298" s="184" t="s">
        <v>68</v>
      </c>
    </row>
    <row r="299" spans="1:12" ht="15.75" hidden="1">
      <c r="A299" s="37"/>
      <c r="B299" s="378"/>
      <c r="C299" s="326"/>
      <c r="D299" s="43"/>
      <c r="E299" s="43"/>
      <c r="F299" s="43"/>
      <c r="G299" s="43"/>
      <c r="H299" s="43"/>
      <c r="I299" s="27"/>
      <c r="J299" s="194"/>
      <c r="K299" s="62"/>
      <c r="L299" s="14" t="s">
        <v>68</v>
      </c>
    </row>
    <row r="300" spans="1:12" ht="15.75" hidden="1">
      <c r="A300" s="37"/>
      <c r="B300" s="15"/>
      <c r="C300" s="326"/>
      <c r="D300" s="43"/>
      <c r="E300" s="46"/>
      <c r="F300" s="43"/>
      <c r="G300" s="46"/>
      <c r="H300" s="46"/>
      <c r="I300" s="27"/>
      <c r="J300" s="194"/>
      <c r="K300" s="62"/>
      <c r="L300" s="46"/>
    </row>
    <row r="301" spans="1:12" ht="15.75" hidden="1">
      <c r="A301" s="37"/>
      <c r="B301" s="15"/>
      <c r="C301" s="326"/>
      <c r="D301" s="46"/>
      <c r="E301" s="42"/>
      <c r="F301" s="43"/>
      <c r="G301" s="43"/>
      <c r="H301" s="43"/>
      <c r="I301" s="27"/>
      <c r="J301" s="194"/>
      <c r="K301" s="62"/>
      <c r="L301" s="46"/>
    </row>
    <row r="302" spans="1:12" ht="15.75" hidden="1">
      <c r="A302" s="36"/>
      <c r="B302" s="85"/>
      <c r="C302" s="326"/>
      <c r="D302" s="43"/>
      <c r="E302" s="42"/>
      <c r="F302" s="42"/>
      <c r="G302" s="43"/>
      <c r="H302" s="43"/>
      <c r="I302" s="27"/>
      <c r="J302" s="194"/>
      <c r="K302" s="62"/>
      <c r="L302" s="14" t="s">
        <v>68</v>
      </c>
    </row>
    <row r="303" spans="1:12" ht="15.75" hidden="1">
      <c r="A303" s="379"/>
      <c r="B303" s="92"/>
      <c r="C303" s="326"/>
      <c r="D303" s="43"/>
      <c r="E303" s="42"/>
      <c r="F303" s="42"/>
      <c r="G303" s="43"/>
      <c r="H303" s="43"/>
      <c r="I303" s="27"/>
      <c r="J303" s="194"/>
      <c r="K303" s="62"/>
      <c r="L303" s="14" t="s">
        <v>68</v>
      </c>
    </row>
    <row r="304" spans="1:12" s="185" customFormat="1">
      <c r="A304" s="1">
        <v>924</v>
      </c>
      <c r="B304" s="383" t="s">
        <v>43</v>
      </c>
      <c r="C304" s="206">
        <f t="shared" ref="C304:E304" si="21">SUM(C305:C396)</f>
        <v>1771686</v>
      </c>
      <c r="D304" s="13">
        <f t="shared" si="21"/>
        <v>2167</v>
      </c>
      <c r="E304" s="13">
        <f t="shared" si="21"/>
        <v>1</v>
      </c>
      <c r="F304" s="13">
        <f>SUM(F305:F396)</f>
        <v>8185</v>
      </c>
      <c r="G304" s="13">
        <f t="shared" ref="G304:H304" si="22">SUM(G305:G396)</f>
        <v>0</v>
      </c>
      <c r="H304" s="13">
        <f t="shared" si="22"/>
        <v>0</v>
      </c>
      <c r="I304" s="186"/>
      <c r="J304" s="354">
        <f>SUM(J305:J395)</f>
        <v>0</v>
      </c>
      <c r="K304" s="41">
        <f>SUM(K305:K395)</f>
        <v>0</v>
      </c>
      <c r="L304" s="184"/>
    </row>
    <row r="305" spans="1:12" ht="66.75" customHeight="1">
      <c r="A305" s="176"/>
      <c r="B305" s="31" t="s">
        <v>116</v>
      </c>
      <c r="C305" s="322"/>
      <c r="D305" s="184"/>
      <c r="E305" s="184"/>
      <c r="F305" s="191">
        <v>3864</v>
      </c>
      <c r="G305" s="14"/>
      <c r="H305" s="14"/>
      <c r="I305" s="31" t="s">
        <v>117</v>
      </c>
      <c r="J305" s="194"/>
      <c r="K305" s="62"/>
      <c r="L305" s="14" t="s">
        <v>68</v>
      </c>
    </row>
    <row r="306" spans="1:12" ht="38.25">
      <c r="A306" s="1"/>
      <c r="B306" s="31" t="s">
        <v>118</v>
      </c>
      <c r="C306" s="322"/>
      <c r="D306" s="184"/>
      <c r="E306" s="184"/>
      <c r="F306" s="191">
        <v>1000</v>
      </c>
      <c r="G306" s="14"/>
      <c r="H306" s="14"/>
      <c r="I306" s="31" t="s">
        <v>119</v>
      </c>
      <c r="J306" s="194"/>
      <c r="K306" s="62"/>
      <c r="L306" s="14" t="s">
        <v>68</v>
      </c>
    </row>
    <row r="307" spans="1:12" ht="38.25">
      <c r="A307" s="176"/>
      <c r="B307" s="122"/>
      <c r="C307" s="192"/>
      <c r="D307" s="46"/>
      <c r="E307" s="46"/>
      <c r="F307" s="14">
        <v>900</v>
      </c>
      <c r="G307" s="43"/>
      <c r="H307" s="46"/>
      <c r="I307" s="31" t="s">
        <v>446</v>
      </c>
      <c r="J307" s="194"/>
      <c r="K307" s="62"/>
      <c r="L307" s="14" t="s">
        <v>68</v>
      </c>
    </row>
    <row r="308" spans="1:12" s="185" customFormat="1" hidden="1">
      <c r="A308" s="1"/>
      <c r="B308" s="122"/>
      <c r="C308" s="338"/>
      <c r="D308" s="218"/>
      <c r="E308" s="218"/>
      <c r="F308" s="218"/>
      <c r="G308" s="225"/>
      <c r="H308" s="76"/>
      <c r="I308" s="226"/>
      <c r="J308" s="354"/>
      <c r="K308" s="41"/>
      <c r="L308" s="184"/>
    </row>
    <row r="309" spans="1:12" s="185" customFormat="1" ht="54.75" customHeight="1">
      <c r="A309" s="1"/>
      <c r="B309" s="122" t="s">
        <v>248</v>
      </c>
      <c r="C309" s="338"/>
      <c r="D309" s="218"/>
      <c r="E309" s="76">
        <v>1</v>
      </c>
      <c r="F309" s="218"/>
      <c r="G309" s="225"/>
      <c r="H309" s="76"/>
      <c r="I309" s="226" t="s">
        <v>250</v>
      </c>
      <c r="J309" s="354"/>
      <c r="K309" s="41"/>
      <c r="L309" s="184"/>
    </row>
    <row r="310" spans="1:12" ht="81" customHeight="1">
      <c r="A310" s="176"/>
      <c r="B310" s="122" t="s">
        <v>251</v>
      </c>
      <c r="C310" s="339"/>
      <c r="D310" s="171"/>
      <c r="E310" s="171"/>
      <c r="F310" s="76">
        <v>2421</v>
      </c>
      <c r="G310" s="227"/>
      <c r="H310" s="76"/>
      <c r="I310" s="122" t="s">
        <v>459</v>
      </c>
      <c r="J310" s="194"/>
      <c r="K310" s="62"/>
      <c r="L310" s="14" t="s">
        <v>68</v>
      </c>
    </row>
    <row r="311" spans="1:12" ht="172.5" customHeight="1">
      <c r="A311" s="1"/>
      <c r="B311" s="122" t="s">
        <v>253</v>
      </c>
      <c r="C311" s="238">
        <v>1771686</v>
      </c>
      <c r="D311" s="171"/>
      <c r="E311" s="76"/>
      <c r="F311" s="230"/>
      <c r="G311" s="231"/>
      <c r="H311" s="231"/>
      <c r="I311" s="15" t="s">
        <v>555</v>
      </c>
      <c r="J311" s="194"/>
      <c r="K311" s="62"/>
      <c r="L311" s="14" t="s">
        <v>68</v>
      </c>
    </row>
    <row r="312" spans="1:12" ht="25.5" hidden="1">
      <c r="A312" s="1">
        <v>927</v>
      </c>
      <c r="B312" s="189" t="s">
        <v>44</v>
      </c>
      <c r="C312" s="338">
        <f>SUM(C313:C324)</f>
        <v>0</v>
      </c>
      <c r="D312" s="218">
        <f t="shared" ref="D312:H312" si="23">SUM(D313:D324)</f>
        <v>0</v>
      </c>
      <c r="E312" s="218">
        <f t="shared" si="23"/>
        <v>0</v>
      </c>
      <c r="F312" s="218">
        <f t="shared" si="23"/>
        <v>0</v>
      </c>
      <c r="G312" s="218">
        <f t="shared" si="23"/>
        <v>0</v>
      </c>
      <c r="H312" s="218">
        <f t="shared" si="23"/>
        <v>0</v>
      </c>
      <c r="I312" s="31"/>
      <c r="J312" s="354">
        <f>J313+J324</f>
        <v>0</v>
      </c>
      <c r="K312" s="41">
        <f>K313+K324</f>
        <v>0</v>
      </c>
      <c r="L312" s="14"/>
    </row>
    <row r="313" spans="1:12" hidden="1">
      <c r="A313" s="1"/>
      <c r="B313" s="122"/>
      <c r="C313" s="237"/>
      <c r="D313" s="134"/>
      <c r="E313" s="76"/>
      <c r="F313" s="218"/>
      <c r="G313" s="76"/>
      <c r="H313" s="76"/>
      <c r="I313" s="31"/>
      <c r="J313" s="194"/>
      <c r="K313" s="41"/>
      <c r="L313" s="57" t="s">
        <v>69</v>
      </c>
    </row>
    <row r="314" spans="1:12" hidden="1">
      <c r="A314" s="1"/>
      <c r="B314" s="122"/>
      <c r="C314" s="237"/>
      <c r="D314" s="134"/>
      <c r="E314" s="171"/>
      <c r="F314" s="218"/>
      <c r="G314" s="76"/>
      <c r="H314" s="76"/>
      <c r="I314" s="31"/>
      <c r="J314" s="194"/>
      <c r="K314" s="41"/>
      <c r="L314" s="14" t="s">
        <v>68</v>
      </c>
    </row>
    <row r="315" spans="1:12" ht="51" hidden="1">
      <c r="A315" s="1"/>
      <c r="B315" s="122"/>
      <c r="C315" s="237"/>
      <c r="D315" s="134"/>
      <c r="E315" s="171"/>
      <c r="F315" s="218"/>
      <c r="G315" s="76"/>
      <c r="H315" s="76"/>
      <c r="I315" s="380"/>
      <c r="J315" s="194"/>
      <c r="K315" s="41"/>
      <c r="L315" s="123" t="s">
        <v>81</v>
      </c>
    </row>
    <row r="316" spans="1:12" ht="25.5" hidden="1">
      <c r="A316" s="1"/>
      <c r="B316" s="122"/>
      <c r="C316" s="237"/>
      <c r="D316" s="134"/>
      <c r="E316" s="171"/>
      <c r="F316" s="218"/>
      <c r="G316" s="76"/>
      <c r="H316" s="76"/>
      <c r="I316" s="31"/>
      <c r="J316" s="194"/>
      <c r="K316" s="41"/>
      <c r="L316" s="83" t="s">
        <v>74</v>
      </c>
    </row>
    <row r="317" spans="1:12" hidden="1">
      <c r="A317" s="1"/>
      <c r="B317" s="122"/>
      <c r="C317" s="237"/>
      <c r="D317" s="134"/>
      <c r="E317" s="171"/>
      <c r="F317" s="76"/>
      <c r="G317" s="76"/>
      <c r="H317" s="76"/>
      <c r="I317" s="31"/>
      <c r="J317" s="194"/>
      <c r="K317" s="41"/>
      <c r="L317" s="83"/>
    </row>
    <row r="318" spans="1:12" hidden="1">
      <c r="A318" s="1"/>
      <c r="B318" s="122"/>
      <c r="C318" s="237"/>
      <c r="D318" s="134"/>
      <c r="E318" s="76"/>
      <c r="F318" s="218"/>
      <c r="G318" s="171"/>
      <c r="H318" s="171"/>
      <c r="I318" s="31"/>
      <c r="J318" s="194"/>
      <c r="K318" s="41"/>
      <c r="L318" s="14" t="s">
        <v>68</v>
      </c>
    </row>
    <row r="319" spans="1:12" hidden="1">
      <c r="A319" s="1"/>
      <c r="B319" s="122"/>
      <c r="C319" s="237"/>
      <c r="D319" s="134"/>
      <c r="E319" s="232"/>
      <c r="F319" s="232"/>
      <c r="G319" s="232"/>
      <c r="H319" s="171"/>
      <c r="I319" s="267"/>
      <c r="J319" s="354"/>
      <c r="K319" s="41"/>
      <c r="L319" s="14" t="s">
        <v>79</v>
      </c>
    </row>
    <row r="320" spans="1:12" hidden="1">
      <c r="A320" s="1"/>
      <c r="B320" s="122"/>
      <c r="C320" s="237"/>
      <c r="D320" s="134"/>
      <c r="E320" s="232"/>
      <c r="F320" s="232"/>
      <c r="G320" s="171"/>
      <c r="H320" s="171"/>
      <c r="I320" s="267"/>
      <c r="J320" s="354"/>
      <c r="K320" s="41"/>
      <c r="L320" s="14" t="s">
        <v>79</v>
      </c>
    </row>
    <row r="321" spans="1:12" hidden="1">
      <c r="A321" s="1"/>
      <c r="B321" s="122"/>
      <c r="C321" s="339"/>
      <c r="D321" s="134"/>
      <c r="E321" s="232"/>
      <c r="F321" s="232"/>
      <c r="G321" s="171"/>
      <c r="H321" s="233"/>
      <c r="I321" s="31"/>
      <c r="J321" s="354"/>
      <c r="K321" s="41"/>
      <c r="L321" s="14"/>
    </row>
    <row r="322" spans="1:12" ht="38.25" hidden="1">
      <c r="A322" s="1"/>
      <c r="B322" s="122"/>
      <c r="C322" s="237"/>
      <c r="D322" s="134"/>
      <c r="E322" s="232"/>
      <c r="F322" s="232"/>
      <c r="G322" s="171"/>
      <c r="H322" s="76"/>
      <c r="I322" s="381"/>
      <c r="J322" s="354"/>
      <c r="K322" s="41"/>
      <c r="L322" s="73" t="s">
        <v>82</v>
      </c>
    </row>
    <row r="323" spans="1:12" hidden="1">
      <c r="A323" s="1"/>
      <c r="B323" s="122"/>
      <c r="C323" s="339"/>
      <c r="D323" s="134"/>
      <c r="E323" s="232"/>
      <c r="F323" s="232"/>
      <c r="G323" s="171"/>
      <c r="H323" s="233"/>
      <c r="I323" s="31"/>
      <c r="J323" s="354"/>
      <c r="K323" s="41"/>
      <c r="L323" s="14" t="s">
        <v>79</v>
      </c>
    </row>
    <row r="324" spans="1:12" hidden="1">
      <c r="A324" s="1"/>
      <c r="B324" s="122"/>
      <c r="C324" s="237"/>
      <c r="D324" s="134"/>
      <c r="E324" s="218"/>
      <c r="F324" s="218"/>
      <c r="G324" s="234"/>
      <c r="H324" s="234"/>
      <c r="I324" s="31"/>
      <c r="J324" s="354"/>
      <c r="K324" s="41"/>
      <c r="L324" s="14"/>
    </row>
    <row r="325" spans="1:12" ht="38.25" hidden="1">
      <c r="A325" s="1">
        <v>930</v>
      </c>
      <c r="B325" s="122" t="s">
        <v>13</v>
      </c>
      <c r="C325" s="338">
        <f>SUM(C326)</f>
        <v>0</v>
      </c>
      <c r="D325" s="218">
        <f t="shared" ref="D325:H325" si="24">SUM(D326)</f>
        <v>0</v>
      </c>
      <c r="E325" s="218">
        <f t="shared" si="24"/>
        <v>0</v>
      </c>
      <c r="F325" s="218">
        <f t="shared" si="24"/>
        <v>0</v>
      </c>
      <c r="G325" s="218">
        <f t="shared" si="24"/>
        <v>0</v>
      </c>
      <c r="H325" s="218">
        <f t="shared" si="24"/>
        <v>0</v>
      </c>
      <c r="I325" s="58"/>
      <c r="J325" s="354">
        <f>SUM(J326)</f>
        <v>0</v>
      </c>
      <c r="K325" s="41">
        <f>SUM(K326)</f>
        <v>0</v>
      </c>
      <c r="L325" s="14"/>
    </row>
    <row r="326" spans="1:12" ht="76.5" hidden="1">
      <c r="A326" s="34"/>
      <c r="B326" s="122"/>
      <c r="C326" s="339"/>
      <c r="D326" s="171"/>
      <c r="E326" s="76"/>
      <c r="F326" s="76"/>
      <c r="G326" s="171"/>
      <c r="H326" s="171"/>
      <c r="I326" s="31"/>
      <c r="J326" s="354"/>
      <c r="K326" s="62"/>
      <c r="L326" s="122" t="s">
        <v>73</v>
      </c>
    </row>
    <row r="327" spans="1:12" ht="25.5" hidden="1">
      <c r="A327" s="1">
        <v>931</v>
      </c>
      <c r="B327" s="122" t="s">
        <v>45</v>
      </c>
      <c r="C327" s="338">
        <f t="shared" ref="C327:H327" si="25">SUM(C328:C328)</f>
        <v>0</v>
      </c>
      <c r="D327" s="218">
        <f t="shared" si="25"/>
        <v>0</v>
      </c>
      <c r="E327" s="218">
        <f t="shared" si="25"/>
        <v>0</v>
      </c>
      <c r="F327" s="218">
        <f t="shared" si="25"/>
        <v>0</v>
      </c>
      <c r="G327" s="218">
        <f t="shared" si="25"/>
        <v>0</v>
      </c>
      <c r="H327" s="218">
        <f t="shared" si="25"/>
        <v>0</v>
      </c>
      <c r="I327" s="31"/>
      <c r="J327" s="354"/>
      <c r="K327" s="41"/>
      <c r="L327" s="14"/>
    </row>
    <row r="328" spans="1:12" ht="15.75" hidden="1">
      <c r="A328" s="1"/>
      <c r="B328" s="122"/>
      <c r="C328" s="341"/>
      <c r="D328" s="227"/>
      <c r="E328" s="235"/>
      <c r="F328" s="235"/>
      <c r="G328" s="235"/>
      <c r="H328" s="227"/>
      <c r="I328" s="122"/>
      <c r="J328" s="354"/>
      <c r="K328" s="41"/>
      <c r="L328" s="14" t="s">
        <v>68</v>
      </c>
    </row>
    <row r="329" spans="1:12" hidden="1">
      <c r="A329" s="1">
        <v>932</v>
      </c>
      <c r="B329" s="122" t="s">
        <v>14</v>
      </c>
      <c r="C329" s="237"/>
      <c r="D329" s="134"/>
      <c r="E329" s="218"/>
      <c r="F329" s="218"/>
      <c r="G329" s="218"/>
      <c r="H329" s="218"/>
      <c r="I329" s="31"/>
      <c r="J329" s="354"/>
      <c r="K329" s="41"/>
      <c r="L329" s="14"/>
    </row>
    <row r="330" spans="1:12" hidden="1">
      <c r="A330" s="1"/>
      <c r="B330" s="122"/>
      <c r="C330" s="237"/>
      <c r="D330" s="134"/>
      <c r="E330" s="218"/>
      <c r="F330" s="218"/>
      <c r="G330" s="218"/>
      <c r="H330" s="218"/>
      <c r="I330" s="31"/>
      <c r="J330" s="354"/>
      <c r="K330" s="41"/>
      <c r="L330" s="14"/>
    </row>
    <row r="331" spans="1:12" ht="25.5" hidden="1">
      <c r="A331" s="1">
        <v>933</v>
      </c>
      <c r="B331" s="122" t="s">
        <v>46</v>
      </c>
      <c r="C331" s="237"/>
      <c r="D331" s="134"/>
      <c r="E331" s="218"/>
      <c r="F331" s="218"/>
      <c r="G331" s="218"/>
      <c r="H331" s="218"/>
      <c r="I331" s="31"/>
      <c r="J331" s="354"/>
      <c r="K331" s="41"/>
      <c r="L331" s="14"/>
    </row>
    <row r="332" spans="1:12" hidden="1">
      <c r="A332" s="1"/>
      <c r="B332" s="122"/>
      <c r="C332" s="237"/>
      <c r="D332" s="134"/>
      <c r="E332" s="171"/>
      <c r="F332" s="218"/>
      <c r="G332" s="76"/>
      <c r="H332" s="218"/>
      <c r="I332" s="29"/>
      <c r="J332" s="354"/>
      <c r="K332" s="41"/>
      <c r="L332" s="14" t="s">
        <v>68</v>
      </c>
    </row>
    <row r="333" spans="1:12" ht="15.75" hidden="1">
      <c r="A333" s="1"/>
      <c r="B333" s="122"/>
      <c r="C333" s="341"/>
      <c r="D333" s="227"/>
      <c r="E333" s="235"/>
      <c r="F333" s="235"/>
      <c r="G333" s="227"/>
      <c r="H333" s="227"/>
      <c r="I333" s="15"/>
      <c r="J333" s="354"/>
      <c r="K333" s="41"/>
      <c r="L333" s="14" t="s">
        <v>68</v>
      </c>
    </row>
    <row r="334" spans="1:12" hidden="1">
      <c r="A334" s="1"/>
      <c r="B334" s="122"/>
      <c r="C334" s="237"/>
      <c r="D334" s="134"/>
      <c r="E334" s="218"/>
      <c r="F334" s="218"/>
      <c r="G334" s="171"/>
      <c r="H334" s="134"/>
      <c r="I334" s="29"/>
      <c r="J334" s="354"/>
      <c r="K334" s="41"/>
      <c r="L334" s="14" t="s">
        <v>68</v>
      </c>
    </row>
    <row r="335" spans="1:12" ht="38.25" hidden="1">
      <c r="A335" s="1">
        <v>934</v>
      </c>
      <c r="B335" s="122" t="s">
        <v>15</v>
      </c>
      <c r="C335" s="338">
        <f t="shared" ref="C335:H335" si="26">SUM(C336:C338)</f>
        <v>0</v>
      </c>
      <c r="D335" s="218">
        <f t="shared" si="26"/>
        <v>0</v>
      </c>
      <c r="E335" s="218">
        <f t="shared" si="26"/>
        <v>0</v>
      </c>
      <c r="F335" s="218">
        <f t="shared" si="26"/>
        <v>0</v>
      </c>
      <c r="G335" s="218">
        <f t="shared" si="26"/>
        <v>0</v>
      </c>
      <c r="H335" s="218">
        <f t="shared" si="26"/>
        <v>0</v>
      </c>
      <c r="I335" s="68"/>
      <c r="J335" s="354"/>
      <c r="K335" s="41"/>
      <c r="L335" s="14"/>
    </row>
    <row r="336" spans="1:12" hidden="1">
      <c r="A336" s="1"/>
      <c r="B336" s="122"/>
      <c r="C336" s="225"/>
      <c r="D336" s="171"/>
      <c r="E336" s="171"/>
      <c r="F336" s="76"/>
      <c r="G336" s="218"/>
      <c r="H336" s="218"/>
      <c r="I336" s="121"/>
      <c r="J336" s="354"/>
      <c r="K336" s="41"/>
      <c r="L336" s="14" t="s">
        <v>68</v>
      </c>
    </row>
    <row r="337" spans="1:12" hidden="1">
      <c r="A337" s="34"/>
      <c r="B337" s="122"/>
      <c r="C337" s="339"/>
      <c r="D337" s="171"/>
      <c r="E337" s="76"/>
      <c r="F337" s="76"/>
      <c r="G337" s="76"/>
      <c r="H337" s="76"/>
      <c r="I337" s="121"/>
      <c r="J337" s="354"/>
      <c r="K337" s="41"/>
      <c r="L337" s="14" t="s">
        <v>68</v>
      </c>
    </row>
    <row r="338" spans="1:12" hidden="1">
      <c r="A338" s="34"/>
      <c r="B338" s="122"/>
      <c r="C338" s="339"/>
      <c r="D338" s="76"/>
      <c r="E338" s="76"/>
      <c r="F338" s="76"/>
      <c r="G338" s="76"/>
      <c r="H338" s="76"/>
      <c r="I338" s="121"/>
      <c r="J338" s="354"/>
      <c r="K338" s="41"/>
      <c r="L338" s="14"/>
    </row>
    <row r="339" spans="1:12" ht="25.5" hidden="1">
      <c r="A339" s="1">
        <v>936</v>
      </c>
      <c r="B339" s="122" t="s">
        <v>16</v>
      </c>
      <c r="C339" s="338">
        <f t="shared" ref="C339:F339" si="27">SUM(C340:C342)</f>
        <v>0</v>
      </c>
      <c r="D339" s="218">
        <f t="shared" si="27"/>
        <v>0</v>
      </c>
      <c r="E339" s="218">
        <f t="shared" si="27"/>
        <v>0</v>
      </c>
      <c r="F339" s="218">
        <f t="shared" si="27"/>
        <v>0</v>
      </c>
      <c r="G339" s="218">
        <f>SUM(G340:G342)</f>
        <v>0</v>
      </c>
      <c r="H339" s="218">
        <f>SUM(H340:H342)</f>
        <v>0</v>
      </c>
      <c r="I339" s="31"/>
      <c r="J339" s="354"/>
      <c r="K339" s="41"/>
      <c r="L339" s="14"/>
    </row>
    <row r="340" spans="1:12" hidden="1">
      <c r="A340" s="34"/>
      <c r="B340" s="122"/>
      <c r="C340" s="339"/>
      <c r="D340" s="171"/>
      <c r="E340" s="76"/>
      <c r="F340" s="76"/>
      <c r="G340" s="76"/>
      <c r="H340" s="76"/>
      <c r="I340" s="31"/>
      <c r="J340" s="354"/>
      <c r="K340" s="41"/>
      <c r="L340" s="14" t="s">
        <v>68</v>
      </c>
    </row>
    <row r="341" spans="1:12" hidden="1">
      <c r="A341" s="34"/>
      <c r="B341" s="122"/>
      <c r="C341" s="339"/>
      <c r="D341" s="171"/>
      <c r="E341" s="76"/>
      <c r="F341" s="76"/>
      <c r="G341" s="171"/>
      <c r="H341" s="171"/>
      <c r="I341" s="31"/>
      <c r="J341" s="354"/>
      <c r="K341" s="41"/>
      <c r="L341" s="14" t="s">
        <v>68</v>
      </c>
    </row>
    <row r="342" spans="1:12" hidden="1">
      <c r="A342" s="34"/>
      <c r="B342" s="122"/>
      <c r="C342" s="339"/>
      <c r="D342" s="171"/>
      <c r="E342" s="171"/>
      <c r="F342" s="76"/>
      <c r="G342" s="171"/>
      <c r="H342" s="171"/>
      <c r="I342" s="31"/>
      <c r="J342" s="354"/>
      <c r="K342" s="41"/>
      <c r="L342" s="14" t="s">
        <v>68</v>
      </c>
    </row>
    <row r="343" spans="1:12" hidden="1">
      <c r="A343" s="34"/>
      <c r="B343" s="122"/>
      <c r="C343" s="339"/>
      <c r="D343" s="171"/>
      <c r="E343" s="171"/>
      <c r="F343" s="76"/>
      <c r="G343" s="171"/>
      <c r="H343" s="171"/>
      <c r="I343" s="31"/>
      <c r="J343" s="354"/>
      <c r="K343" s="41"/>
      <c r="L343" s="14" t="s">
        <v>68</v>
      </c>
    </row>
    <row r="344" spans="1:12" hidden="1">
      <c r="A344" s="34"/>
      <c r="B344" s="122"/>
      <c r="C344" s="339"/>
      <c r="D344" s="171"/>
      <c r="E344" s="171"/>
      <c r="F344" s="76"/>
      <c r="G344" s="171"/>
      <c r="H344" s="171"/>
      <c r="I344" s="31"/>
      <c r="J344" s="194"/>
      <c r="K344" s="62"/>
      <c r="L344" s="14" t="s">
        <v>68</v>
      </c>
    </row>
    <row r="345" spans="1:12" hidden="1">
      <c r="A345" s="34"/>
      <c r="B345" s="122"/>
      <c r="C345" s="339"/>
      <c r="D345" s="171"/>
      <c r="E345" s="76"/>
      <c r="F345" s="76"/>
      <c r="G345" s="171"/>
      <c r="H345" s="171"/>
      <c r="I345" s="31"/>
      <c r="J345" s="194"/>
      <c r="K345" s="62"/>
      <c r="L345" s="14" t="s">
        <v>68</v>
      </c>
    </row>
    <row r="346" spans="1:12" hidden="1">
      <c r="A346" s="34"/>
      <c r="B346" s="122"/>
      <c r="C346" s="339"/>
      <c r="D346" s="171"/>
      <c r="E346" s="76"/>
      <c r="F346" s="76"/>
      <c r="G346" s="171"/>
      <c r="H346" s="171"/>
      <c r="I346" s="31"/>
      <c r="J346" s="194"/>
      <c r="K346" s="62"/>
      <c r="L346" s="14" t="s">
        <v>68</v>
      </c>
    </row>
    <row r="347" spans="1:12" hidden="1">
      <c r="A347" s="34"/>
      <c r="B347" s="122"/>
      <c r="C347" s="339"/>
      <c r="D347" s="171"/>
      <c r="E347" s="76"/>
      <c r="F347" s="76"/>
      <c r="G347" s="171"/>
      <c r="H347" s="171"/>
      <c r="I347" s="31"/>
      <c r="J347" s="194"/>
      <c r="K347" s="62"/>
      <c r="L347" s="14" t="s">
        <v>68</v>
      </c>
    </row>
    <row r="348" spans="1:12" ht="25.5" hidden="1">
      <c r="A348" s="1">
        <v>937</v>
      </c>
      <c r="B348" s="122" t="s">
        <v>17</v>
      </c>
      <c r="C348" s="237"/>
      <c r="D348" s="134"/>
      <c r="E348" s="218"/>
      <c r="F348" s="218"/>
      <c r="G348" s="218"/>
      <c r="H348" s="218"/>
      <c r="I348" s="31"/>
      <c r="J348" s="354"/>
      <c r="K348" s="41"/>
      <c r="L348" s="14"/>
    </row>
    <row r="349" spans="1:12" ht="15.75" hidden="1">
      <c r="A349" s="1"/>
      <c r="B349" s="122"/>
      <c r="C349" s="341"/>
      <c r="D349" s="227"/>
      <c r="E349" s="235"/>
      <c r="F349" s="235"/>
      <c r="G349" s="227"/>
      <c r="H349" s="227"/>
      <c r="I349" s="15"/>
      <c r="J349" s="354"/>
      <c r="K349" s="41"/>
      <c r="L349" s="14" t="s">
        <v>68</v>
      </c>
    </row>
    <row r="350" spans="1:12" hidden="1">
      <c r="A350" s="1"/>
      <c r="B350" s="122"/>
      <c r="C350" s="237"/>
      <c r="D350" s="134"/>
      <c r="E350" s="218"/>
      <c r="F350" s="218"/>
      <c r="G350" s="171"/>
      <c r="H350" s="134"/>
      <c r="I350" s="31"/>
      <c r="J350" s="354"/>
      <c r="K350" s="41"/>
      <c r="L350" s="14" t="s">
        <v>68</v>
      </c>
    </row>
    <row r="351" spans="1:12" ht="38.25" hidden="1">
      <c r="A351" s="1">
        <v>938</v>
      </c>
      <c r="B351" s="122" t="s">
        <v>18</v>
      </c>
      <c r="C351" s="237"/>
      <c r="D351" s="134"/>
      <c r="E351" s="218"/>
      <c r="F351" s="218"/>
      <c r="G351" s="218"/>
      <c r="H351" s="218"/>
      <c r="I351" s="31"/>
      <c r="J351" s="354"/>
      <c r="K351" s="41"/>
      <c r="L351" s="14"/>
    </row>
    <row r="352" spans="1:12" hidden="1">
      <c r="A352" s="1"/>
      <c r="B352" s="122"/>
      <c r="C352" s="237"/>
      <c r="D352" s="134"/>
      <c r="E352" s="218"/>
      <c r="F352" s="171"/>
      <c r="G352" s="134"/>
      <c r="H352" s="134"/>
      <c r="I352" s="31"/>
      <c r="J352" s="354"/>
      <c r="K352" s="41"/>
      <c r="L352" s="14" t="s">
        <v>68</v>
      </c>
    </row>
    <row r="353" spans="1:12" hidden="1">
      <c r="A353" s="1"/>
      <c r="B353" s="122"/>
      <c r="C353" s="237"/>
      <c r="D353" s="134"/>
      <c r="E353" s="218"/>
      <c r="F353" s="171"/>
      <c r="G353" s="171"/>
      <c r="H353" s="171"/>
      <c r="I353" s="31"/>
      <c r="J353" s="354"/>
      <c r="K353" s="41"/>
      <c r="L353" s="14" t="s">
        <v>68</v>
      </c>
    </row>
    <row r="354" spans="1:12" hidden="1">
      <c r="A354" s="1"/>
      <c r="B354" s="122"/>
      <c r="C354" s="237"/>
      <c r="D354" s="134"/>
      <c r="E354" s="218"/>
      <c r="F354" s="171"/>
      <c r="G354" s="171"/>
      <c r="H354" s="171"/>
      <c r="I354" s="31"/>
      <c r="J354" s="354"/>
      <c r="K354" s="41"/>
      <c r="L354" s="14" t="s">
        <v>68</v>
      </c>
    </row>
    <row r="355" spans="1:12" hidden="1">
      <c r="A355" s="1"/>
      <c r="B355" s="122"/>
      <c r="C355" s="237"/>
      <c r="D355" s="171"/>
      <c r="E355" s="218"/>
      <c r="F355" s="76"/>
      <c r="G355" s="76"/>
      <c r="H355" s="76"/>
      <c r="I355" s="31"/>
      <c r="J355" s="354"/>
      <c r="K355" s="41"/>
      <c r="L355" s="14" t="s">
        <v>68</v>
      </c>
    </row>
    <row r="356" spans="1:12" ht="38.25" hidden="1">
      <c r="A356" s="1">
        <v>940</v>
      </c>
      <c r="B356" s="122" t="s">
        <v>19</v>
      </c>
      <c r="C356" s="338">
        <f t="shared" ref="C356:F356" si="28">SUM(C357:C359)</f>
        <v>0</v>
      </c>
      <c r="D356" s="218">
        <f t="shared" si="28"/>
        <v>0</v>
      </c>
      <c r="E356" s="218">
        <f t="shared" si="28"/>
        <v>0</v>
      </c>
      <c r="F356" s="218">
        <f t="shared" si="28"/>
        <v>0</v>
      </c>
      <c r="G356" s="218">
        <f>SUM(G357:G359)</f>
        <v>0</v>
      </c>
      <c r="H356" s="218">
        <f>SUM(H357:H359)</f>
        <v>0</v>
      </c>
      <c r="I356" s="31"/>
      <c r="J356" s="354">
        <f>SUM(J357)</f>
        <v>0</v>
      </c>
      <c r="K356" s="41">
        <f>SUM(K357)</f>
        <v>0</v>
      </c>
      <c r="L356" s="14"/>
    </row>
    <row r="357" spans="1:12" hidden="1">
      <c r="A357" s="1"/>
      <c r="B357" s="122"/>
      <c r="C357" s="237"/>
      <c r="D357" s="134"/>
      <c r="E357" s="218"/>
      <c r="F357" s="218"/>
      <c r="G357" s="76"/>
      <c r="H357" s="171"/>
      <c r="I357" s="122"/>
      <c r="J357" s="194"/>
      <c r="K357" s="41"/>
      <c r="L357" s="14" t="s">
        <v>68</v>
      </c>
    </row>
    <row r="358" spans="1:12" hidden="1">
      <c r="A358" s="1"/>
      <c r="B358" s="122"/>
      <c r="C358" s="237"/>
      <c r="D358" s="134"/>
      <c r="E358" s="218"/>
      <c r="F358" s="218"/>
      <c r="G358" s="171"/>
      <c r="H358" s="171"/>
      <c r="I358" s="73"/>
      <c r="J358" s="194"/>
      <c r="K358" s="41"/>
      <c r="L358" s="14" t="s">
        <v>68</v>
      </c>
    </row>
    <row r="359" spans="1:12" ht="15.75" hidden="1">
      <c r="A359" s="1"/>
      <c r="B359" s="122"/>
      <c r="C359" s="341"/>
      <c r="D359" s="227"/>
      <c r="E359" s="235"/>
      <c r="F359" s="235"/>
      <c r="G359" s="227"/>
      <c r="H359" s="227"/>
      <c r="I359" s="15"/>
      <c r="J359" s="194"/>
      <c r="K359" s="41"/>
      <c r="L359" s="14" t="s">
        <v>68</v>
      </c>
    </row>
    <row r="360" spans="1:12" hidden="1">
      <c r="A360" s="1"/>
      <c r="B360" s="122"/>
      <c r="C360" s="237"/>
      <c r="D360" s="134"/>
      <c r="E360" s="218"/>
      <c r="F360" s="218"/>
      <c r="G360" s="171"/>
      <c r="H360" s="171"/>
      <c r="I360" s="122"/>
      <c r="J360" s="194"/>
      <c r="K360" s="41"/>
      <c r="L360" s="14" t="s">
        <v>68</v>
      </c>
    </row>
    <row r="361" spans="1:12" ht="38.25" hidden="1">
      <c r="A361" s="1">
        <v>941</v>
      </c>
      <c r="B361" s="122" t="s">
        <v>51</v>
      </c>
      <c r="C361" s="338">
        <f>SUM(C362:C365)</f>
        <v>0</v>
      </c>
      <c r="D361" s="218">
        <f t="shared" ref="D361:H361" si="29">SUM(D362:D365)</f>
        <v>0</v>
      </c>
      <c r="E361" s="218">
        <f t="shared" si="29"/>
        <v>0</v>
      </c>
      <c r="F361" s="218">
        <f t="shared" si="29"/>
        <v>0</v>
      </c>
      <c r="G361" s="218">
        <f t="shared" si="29"/>
        <v>0</v>
      </c>
      <c r="H361" s="218">
        <f t="shared" si="29"/>
        <v>0</v>
      </c>
      <c r="I361" s="58"/>
      <c r="J361" s="354">
        <f>SUM(J367:J369)</f>
        <v>0</v>
      </c>
      <c r="K361" s="41">
        <f>SUM(K367:K369)</f>
        <v>0</v>
      </c>
      <c r="L361" s="14"/>
    </row>
    <row r="362" spans="1:12" hidden="1">
      <c r="A362" s="1"/>
      <c r="B362" s="122"/>
      <c r="C362" s="237"/>
      <c r="D362" s="171"/>
      <c r="E362" s="76"/>
      <c r="F362" s="76"/>
      <c r="G362" s="76"/>
      <c r="H362" s="76"/>
      <c r="I362" s="122"/>
      <c r="J362" s="354"/>
      <c r="K362" s="41"/>
      <c r="L362" s="14" t="s">
        <v>68</v>
      </c>
    </row>
    <row r="363" spans="1:12" hidden="1">
      <c r="A363" s="1"/>
      <c r="B363" s="122"/>
      <c r="C363" s="237"/>
      <c r="D363" s="171"/>
      <c r="E363" s="76"/>
      <c r="F363" s="76"/>
      <c r="G363" s="171"/>
      <c r="H363" s="171"/>
      <c r="I363" s="73"/>
      <c r="J363" s="354"/>
      <c r="K363" s="41"/>
      <c r="L363" s="14" t="s">
        <v>68</v>
      </c>
    </row>
    <row r="364" spans="1:12" hidden="1">
      <c r="A364" s="1"/>
      <c r="B364" s="122"/>
      <c r="C364" s="237"/>
      <c r="D364" s="134"/>
      <c r="E364" s="218"/>
      <c r="F364" s="218"/>
      <c r="G364" s="171"/>
      <c r="H364" s="171"/>
      <c r="I364" s="73"/>
      <c r="J364" s="354"/>
      <c r="K364" s="41"/>
      <c r="L364" s="14" t="s">
        <v>68</v>
      </c>
    </row>
    <row r="365" spans="1:12" hidden="1">
      <c r="A365" s="1"/>
      <c r="B365" s="122"/>
      <c r="C365" s="237"/>
      <c r="D365" s="134"/>
      <c r="E365" s="218"/>
      <c r="F365" s="218"/>
      <c r="G365" s="171"/>
      <c r="H365" s="171"/>
      <c r="I365" s="73"/>
      <c r="J365" s="354"/>
      <c r="K365" s="41"/>
      <c r="L365" s="14" t="s">
        <v>68</v>
      </c>
    </row>
    <row r="366" spans="1:12" hidden="1">
      <c r="A366" s="1"/>
      <c r="B366" s="122"/>
      <c r="C366" s="237"/>
      <c r="D366" s="134"/>
      <c r="E366" s="218"/>
      <c r="F366" s="218"/>
      <c r="G366" s="171"/>
      <c r="H366" s="171"/>
      <c r="I366" s="73"/>
      <c r="J366" s="354"/>
      <c r="K366" s="41"/>
      <c r="L366" s="14" t="s">
        <v>68</v>
      </c>
    </row>
    <row r="367" spans="1:12" hidden="1">
      <c r="A367" s="1"/>
      <c r="B367" s="122"/>
      <c r="C367" s="237"/>
      <c r="D367" s="134"/>
      <c r="E367" s="218"/>
      <c r="F367" s="218"/>
      <c r="G367" s="171"/>
      <c r="H367" s="171"/>
      <c r="I367" s="33"/>
      <c r="J367" s="354"/>
      <c r="K367" s="41"/>
      <c r="L367" s="14" t="s">
        <v>68</v>
      </c>
    </row>
    <row r="368" spans="1:12" hidden="1">
      <c r="A368" s="1"/>
      <c r="B368" s="122"/>
      <c r="C368" s="237"/>
      <c r="D368" s="134"/>
      <c r="E368" s="218"/>
      <c r="F368" s="218"/>
      <c r="G368" s="171"/>
      <c r="H368" s="171"/>
      <c r="I368" s="68"/>
      <c r="J368" s="354"/>
      <c r="K368" s="41"/>
      <c r="L368" s="14" t="s">
        <v>68</v>
      </c>
    </row>
    <row r="369" spans="1:12" hidden="1">
      <c r="A369" s="1"/>
      <c r="B369" s="122"/>
      <c r="C369" s="339"/>
      <c r="D369" s="171"/>
      <c r="E369" s="218"/>
      <c r="F369" s="218"/>
      <c r="G369" s="171"/>
      <c r="H369" s="171"/>
      <c r="I369" s="31"/>
      <c r="J369" s="354"/>
      <c r="K369" s="41"/>
      <c r="L369" s="14" t="s">
        <v>68</v>
      </c>
    </row>
    <row r="370" spans="1:12" ht="38.25" hidden="1">
      <c r="A370" s="1">
        <v>942</v>
      </c>
      <c r="B370" s="122" t="s">
        <v>20</v>
      </c>
      <c r="C370" s="237"/>
      <c r="D370" s="134"/>
      <c r="E370" s="218"/>
      <c r="F370" s="218"/>
      <c r="G370" s="218"/>
      <c r="H370" s="218"/>
      <c r="I370" s="31"/>
      <c r="J370" s="354"/>
      <c r="K370" s="41"/>
      <c r="L370" s="14"/>
    </row>
    <row r="371" spans="1:12" ht="15.75" hidden="1">
      <c r="A371" s="1"/>
      <c r="B371" s="122"/>
      <c r="C371" s="341"/>
      <c r="D371" s="227"/>
      <c r="E371" s="235"/>
      <c r="F371" s="235"/>
      <c r="G371" s="235"/>
      <c r="H371" s="227"/>
      <c r="I371" s="15"/>
      <c r="J371" s="354"/>
      <c r="K371" s="41"/>
      <c r="L371" s="14" t="s">
        <v>68</v>
      </c>
    </row>
    <row r="372" spans="1:12" ht="25.5" hidden="1">
      <c r="A372" s="1">
        <v>943</v>
      </c>
      <c r="B372" s="122" t="s">
        <v>36</v>
      </c>
      <c r="C372" s="338">
        <f t="shared" ref="C372:F372" si="30">SUM(C373:C376)</f>
        <v>0</v>
      </c>
      <c r="D372" s="218">
        <f t="shared" si="30"/>
        <v>0</v>
      </c>
      <c r="E372" s="218">
        <f t="shared" si="30"/>
        <v>0</v>
      </c>
      <c r="F372" s="218">
        <f t="shared" si="30"/>
        <v>0</v>
      </c>
      <c r="G372" s="218">
        <f>SUM(G373:G376)</f>
        <v>0</v>
      </c>
      <c r="H372" s="218">
        <f>SUM(H373:H376)</f>
        <v>0</v>
      </c>
      <c r="I372" s="31"/>
      <c r="J372" s="354">
        <f>SUM(J374)</f>
        <v>0</v>
      </c>
      <c r="K372" s="41">
        <f>SUM(K374)</f>
        <v>0</v>
      </c>
      <c r="L372" s="14"/>
    </row>
    <row r="373" spans="1:12" hidden="1">
      <c r="A373" s="34"/>
      <c r="B373" s="122"/>
      <c r="C373" s="339"/>
      <c r="D373" s="171"/>
      <c r="E373" s="76"/>
      <c r="F373" s="76"/>
      <c r="G373" s="171"/>
      <c r="H373" s="76"/>
      <c r="I373" s="31"/>
      <c r="J373" s="354"/>
      <c r="K373" s="41"/>
      <c r="L373" s="14" t="s">
        <v>68</v>
      </c>
    </row>
    <row r="374" spans="1:12" hidden="1">
      <c r="A374" s="34"/>
      <c r="B374" s="122"/>
      <c r="C374" s="339"/>
      <c r="D374" s="171"/>
      <c r="E374" s="76"/>
      <c r="F374" s="76"/>
      <c r="G374" s="171"/>
      <c r="H374" s="171"/>
      <c r="I374" s="31"/>
      <c r="J374" s="354"/>
      <c r="K374" s="62"/>
      <c r="L374" s="14" t="s">
        <v>68</v>
      </c>
    </row>
    <row r="375" spans="1:12" hidden="1">
      <c r="A375" s="34"/>
      <c r="B375" s="122"/>
      <c r="C375" s="339"/>
      <c r="D375" s="171"/>
      <c r="E375" s="76"/>
      <c r="F375" s="76"/>
      <c r="G375" s="171"/>
      <c r="H375" s="171"/>
      <c r="I375" s="31"/>
      <c r="J375" s="354"/>
      <c r="K375" s="62"/>
      <c r="L375" s="14" t="s">
        <v>68</v>
      </c>
    </row>
    <row r="376" spans="1:12" hidden="1">
      <c r="A376" s="34"/>
      <c r="B376" s="122"/>
      <c r="C376" s="339"/>
      <c r="D376" s="171"/>
      <c r="E376" s="76"/>
      <c r="F376" s="76"/>
      <c r="G376" s="171"/>
      <c r="H376" s="171"/>
      <c r="I376" s="122"/>
      <c r="J376" s="354"/>
      <c r="K376" s="62"/>
      <c r="L376" s="14"/>
    </row>
    <row r="377" spans="1:12" hidden="1">
      <c r="A377" s="34"/>
      <c r="B377" s="122"/>
      <c r="C377" s="339"/>
      <c r="D377" s="171"/>
      <c r="E377" s="171"/>
      <c r="F377" s="76"/>
      <c r="G377" s="171"/>
      <c r="H377" s="171"/>
      <c r="I377" s="31"/>
      <c r="J377" s="354"/>
      <c r="K377" s="62"/>
      <c r="L377" s="14"/>
    </row>
    <row r="378" spans="1:12" hidden="1">
      <c r="A378" s="34"/>
      <c r="B378" s="122"/>
      <c r="C378" s="339"/>
      <c r="D378" s="171"/>
      <c r="E378" s="76"/>
      <c r="F378" s="76"/>
      <c r="G378" s="171"/>
      <c r="H378" s="171"/>
      <c r="I378" s="31"/>
      <c r="J378" s="354"/>
      <c r="K378" s="62"/>
      <c r="L378" s="14" t="s">
        <v>68</v>
      </c>
    </row>
    <row r="379" spans="1:12" hidden="1">
      <c r="A379" s="1"/>
      <c r="B379" s="122"/>
      <c r="C379" s="237"/>
      <c r="D379" s="134"/>
      <c r="E379" s="218"/>
      <c r="F379" s="76"/>
      <c r="G379" s="134"/>
      <c r="H379" s="171"/>
      <c r="I379" s="73"/>
      <c r="J379" s="354"/>
      <c r="K379" s="62"/>
      <c r="L379" s="14" t="s">
        <v>68</v>
      </c>
    </row>
    <row r="380" spans="1:12" hidden="1">
      <c r="A380" s="1"/>
      <c r="B380" s="122"/>
      <c r="C380" s="237"/>
      <c r="D380" s="134"/>
      <c r="E380" s="218"/>
      <c r="F380" s="218"/>
      <c r="G380" s="171"/>
      <c r="H380" s="171"/>
      <c r="I380" s="73"/>
      <c r="J380" s="354"/>
      <c r="K380" s="62"/>
      <c r="L380" s="14" t="s">
        <v>68</v>
      </c>
    </row>
    <row r="381" spans="1:12" ht="51" hidden="1">
      <c r="A381" s="1">
        <v>946</v>
      </c>
      <c r="B381" s="122" t="s">
        <v>21</v>
      </c>
      <c r="C381" s="338">
        <f t="shared" ref="C381:F381" si="31">SUM(C382:C386)</f>
        <v>0</v>
      </c>
      <c r="D381" s="218">
        <f t="shared" si="31"/>
        <v>0</v>
      </c>
      <c r="E381" s="218">
        <f t="shared" si="31"/>
        <v>0</v>
      </c>
      <c r="F381" s="218">
        <f t="shared" si="31"/>
        <v>0</v>
      </c>
      <c r="G381" s="218">
        <f>SUM(G382:G386)</f>
        <v>0</v>
      </c>
      <c r="H381" s="218">
        <f>SUM(H382:H386)</f>
        <v>0</v>
      </c>
      <c r="I381" s="31"/>
      <c r="J381" s="354">
        <f>SUM(J382:J386)</f>
        <v>0</v>
      </c>
      <c r="K381" s="41">
        <f>SUM(K382:K386)</f>
        <v>0</v>
      </c>
      <c r="L381" s="14"/>
    </row>
    <row r="382" spans="1:12" hidden="1">
      <c r="A382" s="1"/>
      <c r="B382" s="122"/>
      <c r="C382" s="237"/>
      <c r="D382" s="134"/>
      <c r="E382" s="218"/>
      <c r="F382" s="218"/>
      <c r="G382" s="76"/>
      <c r="H382" s="171"/>
      <c r="I382" s="122"/>
      <c r="J382" s="194"/>
      <c r="K382" s="41"/>
      <c r="L382" s="14" t="s">
        <v>68</v>
      </c>
    </row>
    <row r="383" spans="1:12" hidden="1">
      <c r="A383" s="1"/>
      <c r="B383" s="122"/>
      <c r="C383" s="237"/>
      <c r="D383" s="134"/>
      <c r="E383" s="218"/>
      <c r="F383" s="218"/>
      <c r="G383" s="171"/>
      <c r="H383" s="76"/>
      <c r="I383" s="122"/>
      <c r="J383" s="194"/>
      <c r="K383" s="41"/>
      <c r="L383" s="14" t="s">
        <v>68</v>
      </c>
    </row>
    <row r="384" spans="1:12" hidden="1">
      <c r="A384" s="1"/>
      <c r="B384" s="122"/>
      <c r="C384" s="237"/>
      <c r="D384" s="134"/>
      <c r="E384" s="218"/>
      <c r="F384" s="218"/>
      <c r="G384" s="171"/>
      <c r="H384" s="171"/>
      <c r="I384" s="122"/>
      <c r="J384" s="194"/>
      <c r="K384" s="41"/>
      <c r="L384" s="14"/>
    </row>
    <row r="385" spans="1:12" hidden="1">
      <c r="A385" s="1"/>
      <c r="B385" s="122"/>
      <c r="C385" s="237"/>
      <c r="D385" s="134"/>
      <c r="E385" s="218"/>
      <c r="F385" s="218"/>
      <c r="G385" s="171"/>
      <c r="H385" s="171"/>
      <c r="I385" s="122"/>
      <c r="J385" s="194"/>
      <c r="K385" s="41"/>
      <c r="L385" s="14"/>
    </row>
    <row r="386" spans="1:12" ht="76.5" hidden="1">
      <c r="A386" s="1"/>
      <c r="B386" s="122"/>
      <c r="C386" s="237"/>
      <c r="D386" s="134"/>
      <c r="E386" s="218"/>
      <c r="F386" s="218"/>
      <c r="G386" s="171"/>
      <c r="H386" s="171"/>
      <c r="I386" s="122"/>
      <c r="J386" s="354"/>
      <c r="K386" s="62"/>
      <c r="L386" s="83" t="s">
        <v>70</v>
      </c>
    </row>
    <row r="387" spans="1:12" ht="25.5" hidden="1">
      <c r="A387" s="1">
        <v>947</v>
      </c>
      <c r="B387" s="122" t="s">
        <v>22</v>
      </c>
      <c r="C387" s="237"/>
      <c r="D387" s="134"/>
      <c r="E387" s="218"/>
      <c r="F387" s="218"/>
      <c r="G387" s="218"/>
      <c r="H387" s="218"/>
      <c r="I387" s="31"/>
      <c r="J387" s="354">
        <f>J389</f>
        <v>0</v>
      </c>
      <c r="K387" s="41">
        <f>K389</f>
        <v>0</v>
      </c>
      <c r="L387" s="14"/>
    </row>
    <row r="388" spans="1:12" hidden="1">
      <c r="A388" s="1"/>
      <c r="B388" s="122"/>
      <c r="C388" s="237"/>
      <c r="D388" s="134"/>
      <c r="E388" s="171"/>
      <c r="F388" s="134"/>
      <c r="G388" s="171"/>
      <c r="H388" s="171"/>
      <c r="I388" s="73"/>
      <c r="J388" s="354"/>
      <c r="K388" s="41"/>
      <c r="L388" s="46"/>
    </row>
    <row r="389" spans="1:12" hidden="1">
      <c r="A389" s="1"/>
      <c r="B389" s="122"/>
      <c r="C389" s="237"/>
      <c r="D389" s="134"/>
      <c r="E389" s="134"/>
      <c r="F389" s="134"/>
      <c r="G389" s="171"/>
      <c r="H389" s="171"/>
      <c r="I389" s="73"/>
      <c r="J389" s="194"/>
      <c r="K389" s="41"/>
      <c r="L389" s="14" t="s">
        <v>68</v>
      </c>
    </row>
    <row r="390" spans="1:12" hidden="1">
      <c r="A390" s="1"/>
      <c r="B390" s="122"/>
      <c r="C390" s="237"/>
      <c r="D390" s="134"/>
      <c r="E390" s="218"/>
      <c r="F390" s="218"/>
      <c r="G390" s="76"/>
      <c r="H390" s="76"/>
      <c r="I390" s="73"/>
      <c r="J390" s="194"/>
      <c r="K390" s="41"/>
      <c r="L390" s="121"/>
    </row>
    <row r="391" spans="1:12" hidden="1">
      <c r="A391" s="1"/>
      <c r="B391" s="122"/>
      <c r="C391" s="237"/>
      <c r="D391" s="134"/>
      <c r="E391" s="218"/>
      <c r="F391" s="218"/>
      <c r="G391" s="76"/>
      <c r="H391" s="76"/>
      <c r="I391" s="73"/>
      <c r="J391" s="194"/>
      <c r="K391" s="41"/>
      <c r="L391" s="14"/>
    </row>
    <row r="392" spans="1:12" ht="105.75" customHeight="1">
      <c r="A392" s="1"/>
      <c r="B392" s="122" t="s">
        <v>255</v>
      </c>
      <c r="C392" s="237"/>
      <c r="D392" s="76">
        <v>2167</v>
      </c>
      <c r="E392" s="218"/>
      <c r="F392" s="218"/>
      <c r="G392" s="76"/>
      <c r="H392" s="76"/>
      <c r="I392" s="122" t="s">
        <v>256</v>
      </c>
      <c r="J392" s="194"/>
      <c r="K392" s="41"/>
      <c r="L392" s="14"/>
    </row>
    <row r="393" spans="1:12" hidden="1">
      <c r="A393" s="34"/>
      <c r="B393" s="12"/>
      <c r="C393" s="192"/>
      <c r="D393" s="46"/>
      <c r="E393" s="46"/>
      <c r="F393" s="46"/>
      <c r="G393" s="14"/>
      <c r="H393" s="14"/>
      <c r="I393" s="122"/>
      <c r="J393" s="194"/>
      <c r="K393" s="62"/>
      <c r="L393" s="14" t="s">
        <v>68</v>
      </c>
    </row>
    <row r="394" spans="1:12" hidden="1">
      <c r="A394" s="34"/>
      <c r="B394" s="12"/>
      <c r="C394" s="192"/>
      <c r="D394" s="46"/>
      <c r="E394" s="46"/>
      <c r="F394" s="46"/>
      <c r="G394" s="14"/>
      <c r="H394" s="14"/>
      <c r="I394" s="93"/>
      <c r="J394" s="194"/>
      <c r="K394" s="62"/>
      <c r="L394" s="14" t="s">
        <v>68</v>
      </c>
    </row>
    <row r="395" spans="1:12" hidden="1">
      <c r="A395" s="34"/>
      <c r="B395" s="12"/>
      <c r="C395" s="192"/>
      <c r="D395" s="46"/>
      <c r="E395" s="46"/>
      <c r="F395" s="46"/>
      <c r="G395" s="14"/>
      <c r="H395" s="14"/>
      <c r="I395" s="122"/>
      <c r="J395" s="194"/>
      <c r="K395" s="62"/>
      <c r="L395" s="14" t="s">
        <v>68</v>
      </c>
    </row>
    <row r="396" spans="1:12" hidden="1">
      <c r="A396" s="34"/>
      <c r="B396" s="12"/>
      <c r="C396" s="192"/>
      <c r="D396" s="46"/>
      <c r="E396" s="46"/>
      <c r="F396" s="46"/>
      <c r="G396" s="14"/>
      <c r="H396" s="14"/>
      <c r="I396" s="122"/>
      <c r="J396" s="194"/>
      <c r="K396" s="62"/>
      <c r="L396" s="14" t="s">
        <v>68</v>
      </c>
    </row>
    <row r="397" spans="1:12" ht="25.5">
      <c r="A397" s="1">
        <v>927</v>
      </c>
      <c r="B397" s="7" t="s">
        <v>44</v>
      </c>
      <c r="C397" s="206">
        <f>SUM(C398:C417)</f>
        <v>0</v>
      </c>
      <c r="D397" s="13">
        <f t="shared" ref="D397:H397" si="32">SUM(D398:D417)</f>
        <v>0</v>
      </c>
      <c r="E397" s="13">
        <f t="shared" si="32"/>
        <v>0</v>
      </c>
      <c r="F397" s="13">
        <f>SUM(F398:F417)</f>
        <v>61560</v>
      </c>
      <c r="G397" s="13">
        <f t="shared" si="32"/>
        <v>24582</v>
      </c>
      <c r="H397" s="13">
        <f t="shared" si="32"/>
        <v>24582</v>
      </c>
      <c r="I397" s="10"/>
      <c r="J397" s="354">
        <f>J398+J417</f>
        <v>0</v>
      </c>
      <c r="K397" s="41">
        <f>K398+K417</f>
        <v>0</v>
      </c>
      <c r="L397" s="14"/>
    </row>
    <row r="398" spans="1:12" ht="39" customHeight="1">
      <c r="A398" s="1"/>
      <c r="B398" s="31"/>
      <c r="C398" s="190"/>
      <c r="D398" s="127"/>
      <c r="E398" s="14"/>
      <c r="F398" s="14">
        <v>600</v>
      </c>
      <c r="G398" s="14"/>
      <c r="H398" s="14"/>
      <c r="I398" s="31" t="s">
        <v>554</v>
      </c>
      <c r="J398" s="194"/>
      <c r="K398" s="41"/>
      <c r="L398" s="57" t="s">
        <v>69</v>
      </c>
    </row>
    <row r="399" spans="1:12" ht="108.75" customHeight="1">
      <c r="A399" s="1"/>
      <c r="B399" s="31" t="s">
        <v>120</v>
      </c>
      <c r="C399" s="190"/>
      <c r="D399" s="127"/>
      <c r="E399" s="14"/>
      <c r="F399" s="14">
        <v>22900</v>
      </c>
      <c r="G399" s="14"/>
      <c r="H399" s="14">
        <v>16370</v>
      </c>
      <c r="I399" s="31" t="s">
        <v>513</v>
      </c>
      <c r="J399" s="194"/>
      <c r="K399" s="41"/>
      <c r="L399" s="57" t="s">
        <v>69</v>
      </c>
    </row>
    <row r="400" spans="1:12" ht="55.5" customHeight="1">
      <c r="A400" s="1"/>
      <c r="B400" s="31" t="s">
        <v>121</v>
      </c>
      <c r="C400" s="190"/>
      <c r="D400" s="127"/>
      <c r="E400" s="46"/>
      <c r="F400" s="13"/>
      <c r="G400" s="14">
        <v>4700</v>
      </c>
      <c r="H400" s="14"/>
      <c r="I400" s="31" t="s">
        <v>553</v>
      </c>
      <c r="J400" s="194"/>
      <c r="K400" s="41"/>
      <c r="L400" s="57"/>
    </row>
    <row r="401" spans="1:12" ht="63.75">
      <c r="A401" s="1"/>
      <c r="B401" s="31" t="s">
        <v>123</v>
      </c>
      <c r="C401" s="190"/>
      <c r="D401" s="127"/>
      <c r="E401" s="46"/>
      <c r="F401" s="14"/>
      <c r="G401" s="14">
        <v>11000</v>
      </c>
      <c r="H401" s="14"/>
      <c r="I401" s="31" t="s">
        <v>552</v>
      </c>
      <c r="J401" s="194"/>
      <c r="K401" s="41"/>
      <c r="L401" s="57"/>
    </row>
    <row r="402" spans="1:12" ht="81" customHeight="1">
      <c r="A402" s="1"/>
      <c r="B402" s="31" t="s">
        <v>124</v>
      </c>
      <c r="C402" s="190"/>
      <c r="D402" s="190"/>
      <c r="E402" s="192"/>
      <c r="F402" s="191"/>
      <c r="G402" s="191">
        <v>70</v>
      </c>
      <c r="H402" s="191"/>
      <c r="I402" s="31" t="s">
        <v>551</v>
      </c>
      <c r="J402" s="194"/>
      <c r="K402" s="41"/>
      <c r="L402" s="57"/>
    </row>
    <row r="403" spans="1:12" ht="25.5">
      <c r="A403" s="1"/>
      <c r="B403" s="31"/>
      <c r="C403" s="190"/>
      <c r="D403" s="127"/>
      <c r="E403" s="14"/>
      <c r="F403" s="13"/>
      <c r="G403" s="14">
        <v>600</v>
      </c>
      <c r="H403" s="46"/>
      <c r="I403" s="31" t="s">
        <v>126</v>
      </c>
      <c r="J403" s="194"/>
      <c r="K403" s="41"/>
      <c r="L403" s="57"/>
    </row>
    <row r="404" spans="1:12" ht="76.5">
      <c r="A404" s="1"/>
      <c r="B404" s="31" t="s">
        <v>128</v>
      </c>
      <c r="C404" s="190"/>
      <c r="D404" s="127"/>
      <c r="E404" s="46"/>
      <c r="F404" s="14">
        <v>124</v>
      </c>
      <c r="G404" s="14">
        <v>112</v>
      </c>
      <c r="H404" s="14">
        <v>112</v>
      </c>
      <c r="I404" s="31" t="s">
        <v>329</v>
      </c>
      <c r="J404" s="194"/>
      <c r="K404" s="41"/>
      <c r="L404" s="14" t="s">
        <v>68</v>
      </c>
    </row>
    <row r="405" spans="1:12" ht="55.5" customHeight="1">
      <c r="A405" s="1"/>
      <c r="B405" s="31" t="s">
        <v>121</v>
      </c>
      <c r="C405" s="190"/>
      <c r="D405" s="127"/>
      <c r="E405" s="46"/>
      <c r="F405" s="13"/>
      <c r="G405" s="14">
        <v>7800</v>
      </c>
      <c r="H405" s="14">
        <v>7800</v>
      </c>
      <c r="I405" s="31" t="s">
        <v>514</v>
      </c>
      <c r="J405" s="194"/>
      <c r="K405" s="41"/>
      <c r="L405" s="123" t="s">
        <v>81</v>
      </c>
    </row>
    <row r="406" spans="1:12" ht="25.5">
      <c r="A406" s="1"/>
      <c r="B406" s="31" t="s">
        <v>130</v>
      </c>
      <c r="C406" s="190"/>
      <c r="D406" s="190"/>
      <c r="E406" s="192"/>
      <c r="F406" s="191">
        <v>5000</v>
      </c>
      <c r="G406" s="191"/>
      <c r="H406" s="191"/>
      <c r="I406" s="31" t="s">
        <v>131</v>
      </c>
      <c r="J406" s="194"/>
      <c r="K406" s="41"/>
      <c r="L406" s="83"/>
    </row>
    <row r="407" spans="1:12" ht="51">
      <c r="A407" s="1"/>
      <c r="B407" s="31" t="s">
        <v>136</v>
      </c>
      <c r="C407" s="190"/>
      <c r="D407" s="127"/>
      <c r="E407" s="46"/>
      <c r="F407" s="14">
        <v>28145</v>
      </c>
      <c r="G407" s="14"/>
      <c r="H407" s="14"/>
      <c r="I407" s="31" t="s">
        <v>292</v>
      </c>
      <c r="J407" s="194"/>
      <c r="K407" s="41"/>
      <c r="L407" s="14" t="s">
        <v>68</v>
      </c>
    </row>
    <row r="408" spans="1:12" ht="51" hidden="1">
      <c r="A408" s="1"/>
      <c r="B408" s="31"/>
      <c r="C408" s="190"/>
      <c r="D408" s="127"/>
      <c r="E408" s="46"/>
      <c r="F408" s="13"/>
      <c r="G408" s="14"/>
      <c r="H408" s="14"/>
      <c r="I408" s="382"/>
      <c r="J408" s="194"/>
      <c r="K408" s="41"/>
      <c r="L408" s="123" t="s">
        <v>81</v>
      </c>
    </row>
    <row r="409" spans="1:12" ht="51">
      <c r="A409" s="1"/>
      <c r="B409" s="31" t="s">
        <v>138</v>
      </c>
      <c r="C409" s="190"/>
      <c r="D409" s="127"/>
      <c r="E409" s="46"/>
      <c r="F409" s="13"/>
      <c r="G409" s="14">
        <v>300</v>
      </c>
      <c r="H409" s="14">
        <v>300</v>
      </c>
      <c r="I409" s="382" t="s">
        <v>139</v>
      </c>
      <c r="J409" s="194"/>
      <c r="K409" s="41"/>
      <c r="L409" s="83" t="s">
        <v>74</v>
      </c>
    </row>
    <row r="410" spans="1:12" ht="76.5">
      <c r="A410" s="1"/>
      <c r="B410" s="31" t="s">
        <v>140</v>
      </c>
      <c r="C410" s="190"/>
      <c r="D410" s="127"/>
      <c r="E410" s="46"/>
      <c r="F410" s="14">
        <v>836</v>
      </c>
      <c r="G410" s="14"/>
      <c r="H410" s="14"/>
      <c r="I410" s="382" t="s">
        <v>292</v>
      </c>
      <c r="J410" s="194"/>
      <c r="K410" s="41"/>
      <c r="L410" s="83"/>
    </row>
    <row r="411" spans="1:12" ht="25.5">
      <c r="A411" s="1"/>
      <c r="B411" s="31" t="s">
        <v>141</v>
      </c>
      <c r="C411" s="190"/>
      <c r="D411" s="127"/>
      <c r="E411" s="46"/>
      <c r="F411" s="14">
        <v>3955</v>
      </c>
      <c r="G411" s="14"/>
      <c r="H411" s="14"/>
      <c r="I411" s="382" t="s">
        <v>292</v>
      </c>
      <c r="J411" s="194"/>
      <c r="K411" s="41"/>
      <c r="L411" s="14" t="s">
        <v>68</v>
      </c>
    </row>
    <row r="412" spans="1:12" hidden="1">
      <c r="A412" s="1"/>
      <c r="B412" s="95"/>
      <c r="C412" s="190"/>
      <c r="D412" s="127"/>
      <c r="E412" s="96"/>
      <c r="F412" s="96"/>
      <c r="G412" s="96"/>
      <c r="H412" s="133"/>
      <c r="I412" s="267"/>
      <c r="J412" s="354"/>
      <c r="K412" s="41"/>
      <c r="L412" s="14" t="s">
        <v>79</v>
      </c>
    </row>
    <row r="413" spans="1:12" hidden="1">
      <c r="A413" s="1"/>
      <c r="B413" s="95"/>
      <c r="C413" s="190"/>
      <c r="D413" s="127"/>
      <c r="E413" s="96"/>
      <c r="F413" s="96"/>
      <c r="G413" s="46"/>
      <c r="H413" s="46"/>
      <c r="I413" s="267"/>
      <c r="J413" s="354"/>
      <c r="K413" s="41"/>
      <c r="L413" s="14" t="s">
        <v>79</v>
      </c>
    </row>
    <row r="414" spans="1:12" hidden="1">
      <c r="A414" s="1"/>
      <c r="B414" s="95"/>
      <c r="C414" s="192"/>
      <c r="D414" s="127"/>
      <c r="E414" s="96"/>
      <c r="F414" s="96"/>
      <c r="G414" s="46"/>
      <c r="H414" s="97"/>
      <c r="I414" s="31"/>
      <c r="J414" s="354"/>
      <c r="K414" s="41"/>
      <c r="L414" s="14"/>
    </row>
    <row r="415" spans="1:12" ht="38.25" hidden="1">
      <c r="A415" s="1"/>
      <c r="B415" s="95"/>
      <c r="C415" s="190"/>
      <c r="D415" s="127"/>
      <c r="E415" s="96"/>
      <c r="F415" s="96"/>
      <c r="G415" s="46"/>
      <c r="H415" s="14"/>
      <c r="I415" s="381"/>
      <c r="J415" s="354"/>
      <c r="K415" s="41"/>
      <c r="L415" s="73" t="s">
        <v>82</v>
      </c>
    </row>
    <row r="416" spans="1:12" hidden="1">
      <c r="A416" s="1"/>
      <c r="B416" s="95"/>
      <c r="C416" s="192"/>
      <c r="D416" s="127"/>
      <c r="E416" s="96"/>
      <c r="F416" s="96"/>
      <c r="G416" s="46"/>
      <c r="H416" s="97"/>
      <c r="I416" s="31"/>
      <c r="J416" s="354"/>
      <c r="K416" s="41"/>
      <c r="L416" s="14" t="s">
        <v>79</v>
      </c>
    </row>
    <row r="417" spans="1:12" hidden="1">
      <c r="A417" s="1"/>
      <c r="B417" s="2"/>
      <c r="C417" s="190"/>
      <c r="D417" s="127"/>
      <c r="E417" s="13"/>
      <c r="F417" s="13"/>
      <c r="G417" s="98"/>
      <c r="H417" s="98"/>
      <c r="I417" s="10"/>
      <c r="J417" s="354"/>
      <c r="K417" s="41"/>
      <c r="L417" s="14"/>
    </row>
    <row r="418" spans="1:12" ht="38.25">
      <c r="A418" s="1">
        <v>930</v>
      </c>
      <c r="B418" s="7" t="s">
        <v>13</v>
      </c>
      <c r="C418" s="206">
        <f t="shared" ref="C418:G418" si="33">SUM(C419)</f>
        <v>0</v>
      </c>
      <c r="D418" s="13">
        <f t="shared" si="33"/>
        <v>0</v>
      </c>
      <c r="E418" s="13">
        <f t="shared" si="33"/>
        <v>0</v>
      </c>
      <c r="F418" s="13">
        <f t="shared" si="33"/>
        <v>0</v>
      </c>
      <c r="G418" s="13">
        <f t="shared" si="33"/>
        <v>0</v>
      </c>
      <c r="H418" s="13">
        <f>SUM(H419)</f>
        <v>260</v>
      </c>
      <c r="I418" s="58"/>
      <c r="J418" s="354">
        <f>SUM(J420)</f>
        <v>0</v>
      </c>
      <c r="K418" s="41">
        <f>SUM(K420)</f>
        <v>0</v>
      </c>
      <c r="L418" s="14"/>
    </row>
    <row r="419" spans="1:12" ht="27.75" customHeight="1">
      <c r="A419" s="34"/>
      <c r="B419" s="35"/>
      <c r="C419" s="192"/>
      <c r="D419" s="46"/>
      <c r="E419" s="14"/>
      <c r="F419" s="14"/>
      <c r="G419" s="46"/>
      <c r="H419" s="14">
        <v>260</v>
      </c>
      <c r="I419" s="29" t="s">
        <v>243</v>
      </c>
      <c r="J419" s="354"/>
      <c r="K419" s="41"/>
      <c r="L419" s="14"/>
    </row>
    <row r="420" spans="1:12" ht="76.5" hidden="1">
      <c r="A420" s="34"/>
      <c r="B420" s="35"/>
      <c r="C420" s="192"/>
      <c r="D420" s="46"/>
      <c r="E420" s="14"/>
      <c r="F420" s="14"/>
      <c r="G420" s="46"/>
      <c r="H420" s="46"/>
      <c r="I420" s="31"/>
      <c r="J420" s="354"/>
      <c r="K420" s="62"/>
      <c r="L420" s="122" t="s">
        <v>73</v>
      </c>
    </row>
    <row r="421" spans="1:12" ht="22.5" hidden="1">
      <c r="A421" s="1">
        <v>931</v>
      </c>
      <c r="B421" s="2" t="s">
        <v>45</v>
      </c>
      <c r="C421" s="206">
        <f t="shared" ref="C421:H421" si="34">SUM(C422:C422)</f>
        <v>0</v>
      </c>
      <c r="D421" s="13">
        <f t="shared" si="34"/>
        <v>0</v>
      </c>
      <c r="E421" s="13">
        <f t="shared" si="34"/>
        <v>0</v>
      </c>
      <c r="F421" s="13">
        <f t="shared" si="34"/>
        <v>0</v>
      </c>
      <c r="G421" s="13">
        <f t="shared" si="34"/>
        <v>0</v>
      </c>
      <c r="H421" s="13">
        <f t="shared" si="34"/>
        <v>0</v>
      </c>
      <c r="I421" s="10"/>
      <c r="J421" s="354"/>
      <c r="K421" s="41"/>
      <c r="L421" s="14"/>
    </row>
    <row r="422" spans="1:12" ht="15.75" hidden="1">
      <c r="A422" s="1"/>
      <c r="B422" s="15"/>
      <c r="C422" s="328"/>
      <c r="D422" s="42"/>
      <c r="E422" s="42"/>
      <c r="F422" s="42"/>
      <c r="G422" s="42"/>
      <c r="H422" s="42"/>
      <c r="I422" s="122"/>
      <c r="J422" s="354"/>
      <c r="K422" s="41"/>
      <c r="L422" s="14" t="s">
        <v>68</v>
      </c>
    </row>
    <row r="423" spans="1:12" ht="25.5">
      <c r="A423" s="1">
        <v>932</v>
      </c>
      <c r="B423" s="7" t="s">
        <v>14</v>
      </c>
      <c r="C423" s="206">
        <f t="shared" ref="C423:E423" si="35">SUM(C424:C425)</f>
        <v>0</v>
      </c>
      <c r="D423" s="13">
        <f t="shared" si="35"/>
        <v>0</v>
      </c>
      <c r="E423" s="13">
        <f t="shared" si="35"/>
        <v>0</v>
      </c>
      <c r="F423" s="13">
        <f>SUM(F424:F425)</f>
        <v>15000</v>
      </c>
      <c r="G423" s="13">
        <f t="shared" ref="G423:H423" si="36">SUM(G424:G425)</f>
        <v>144</v>
      </c>
      <c r="H423" s="13">
        <f t="shared" si="36"/>
        <v>0</v>
      </c>
      <c r="I423" s="10"/>
      <c r="J423" s="354"/>
      <c r="K423" s="41"/>
      <c r="L423" s="14"/>
    </row>
    <row r="424" spans="1:12">
      <c r="A424" s="1"/>
      <c r="B424" s="23"/>
      <c r="C424" s="191"/>
      <c r="D424" s="46"/>
      <c r="E424" s="46"/>
      <c r="F424" s="14"/>
      <c r="G424" s="14">
        <v>144</v>
      </c>
      <c r="H424" s="13"/>
      <c r="I424" s="31" t="s">
        <v>241</v>
      </c>
      <c r="J424" s="354"/>
      <c r="K424" s="41"/>
      <c r="L424" s="14"/>
    </row>
    <row r="425" spans="1:12" ht="38.25">
      <c r="A425" s="34"/>
      <c r="B425" s="30"/>
      <c r="C425" s="192"/>
      <c r="D425" s="46"/>
      <c r="E425" s="14"/>
      <c r="F425" s="14">
        <v>15000</v>
      </c>
      <c r="G425" s="14"/>
      <c r="H425" s="14"/>
      <c r="I425" s="121" t="s">
        <v>244</v>
      </c>
      <c r="J425" s="354"/>
      <c r="K425" s="41"/>
      <c r="L425" s="14"/>
    </row>
    <row r="426" spans="1:12" ht="25.5">
      <c r="A426" s="1">
        <v>933</v>
      </c>
      <c r="B426" s="7" t="s">
        <v>46</v>
      </c>
      <c r="C426" s="206">
        <f>SUM(C427:C429)</f>
        <v>0</v>
      </c>
      <c r="D426" s="13">
        <f t="shared" ref="D426:H426" si="37">SUM(D427:D429)</f>
        <v>0</v>
      </c>
      <c r="E426" s="13">
        <f t="shared" si="37"/>
        <v>0</v>
      </c>
      <c r="F426" s="13">
        <f t="shared" si="37"/>
        <v>0</v>
      </c>
      <c r="G426" s="13">
        <f t="shared" si="37"/>
        <v>166</v>
      </c>
      <c r="H426" s="13">
        <f t="shared" si="37"/>
        <v>0</v>
      </c>
      <c r="I426" s="10"/>
      <c r="J426" s="354"/>
      <c r="K426" s="41"/>
      <c r="L426" s="14"/>
    </row>
    <row r="427" spans="1:12" ht="30.75" customHeight="1">
      <c r="A427" s="1"/>
      <c r="B427" s="28"/>
      <c r="C427" s="190"/>
      <c r="D427" s="127"/>
      <c r="E427" s="46"/>
      <c r="F427" s="13"/>
      <c r="G427" s="14">
        <v>166</v>
      </c>
      <c r="H427" s="13"/>
      <c r="I427" s="29" t="s">
        <v>550</v>
      </c>
      <c r="J427" s="354"/>
      <c r="K427" s="41"/>
      <c r="L427" s="14" t="s">
        <v>68</v>
      </c>
    </row>
    <row r="428" spans="1:12" ht="15.75" hidden="1">
      <c r="A428" s="1"/>
      <c r="B428" s="15"/>
      <c r="C428" s="326"/>
      <c r="D428" s="43"/>
      <c r="E428" s="42"/>
      <c r="F428" s="42"/>
      <c r="G428" s="43"/>
      <c r="H428" s="43"/>
      <c r="I428" s="15"/>
      <c r="J428" s="354"/>
      <c r="K428" s="41"/>
      <c r="L428" s="14" t="s">
        <v>68</v>
      </c>
    </row>
    <row r="429" spans="1:12" hidden="1">
      <c r="A429" s="1"/>
      <c r="B429" s="28"/>
      <c r="C429" s="190"/>
      <c r="D429" s="127"/>
      <c r="E429" s="13"/>
      <c r="F429" s="13"/>
      <c r="G429" s="46"/>
      <c r="H429" s="127"/>
      <c r="I429" s="29"/>
      <c r="J429" s="354"/>
      <c r="K429" s="41"/>
      <c r="L429" s="14" t="s">
        <v>68</v>
      </c>
    </row>
    <row r="430" spans="1:12" ht="38.25">
      <c r="A430" s="1">
        <v>934</v>
      </c>
      <c r="B430" s="7" t="s">
        <v>15</v>
      </c>
      <c r="C430" s="206">
        <f>SUM(C431:C437)</f>
        <v>73983</v>
      </c>
      <c r="D430" s="13">
        <f t="shared" ref="D430:H430" si="38">SUM(D431:D437)</f>
        <v>0</v>
      </c>
      <c r="E430" s="13">
        <f t="shared" si="38"/>
        <v>0</v>
      </c>
      <c r="F430" s="13">
        <f t="shared" si="38"/>
        <v>7</v>
      </c>
      <c r="G430" s="13">
        <f t="shared" si="38"/>
        <v>16557</v>
      </c>
      <c r="H430" s="13">
        <f t="shared" si="38"/>
        <v>11593</v>
      </c>
      <c r="I430" s="68"/>
      <c r="J430" s="354"/>
      <c r="K430" s="41"/>
      <c r="L430" s="14"/>
    </row>
    <row r="431" spans="1:12" ht="30" customHeight="1">
      <c r="A431" s="1"/>
      <c r="B431" s="23"/>
      <c r="C431" s="191">
        <v>73983</v>
      </c>
      <c r="D431" s="46"/>
      <c r="E431" s="46"/>
      <c r="F431" s="14"/>
      <c r="G431" s="13"/>
      <c r="H431" s="13"/>
      <c r="I431" s="121" t="s">
        <v>549</v>
      </c>
      <c r="J431" s="354"/>
      <c r="K431" s="41"/>
      <c r="L431" s="14"/>
    </row>
    <row r="432" spans="1:12" ht="44.25" customHeight="1">
      <c r="A432" s="1"/>
      <c r="B432" s="23"/>
      <c r="C432" s="191"/>
      <c r="D432" s="46"/>
      <c r="E432" s="46"/>
      <c r="F432" s="14"/>
      <c r="G432" s="14">
        <v>4964</v>
      </c>
      <c r="H432" s="13"/>
      <c r="I432" s="15" t="s">
        <v>548</v>
      </c>
      <c r="J432" s="354"/>
      <c r="K432" s="41"/>
      <c r="L432" s="14"/>
    </row>
    <row r="433" spans="1:12" s="185" customFormat="1" ht="42.75" customHeight="1">
      <c r="A433" s="36"/>
      <c r="B433" s="27" t="s">
        <v>496</v>
      </c>
      <c r="C433" s="328"/>
      <c r="D433" s="42"/>
      <c r="E433" s="42"/>
      <c r="F433" s="14">
        <v>7</v>
      </c>
      <c r="G433" s="191"/>
      <c r="H433" s="42"/>
      <c r="I433" s="27" t="s">
        <v>547</v>
      </c>
      <c r="J433" s="358"/>
      <c r="K433" s="223"/>
      <c r="L433" s="184" t="s">
        <v>68</v>
      </c>
    </row>
    <row r="434" spans="1:12" ht="25.5">
      <c r="A434" s="34"/>
      <c r="B434" s="30"/>
      <c r="C434" s="192"/>
      <c r="D434" s="46"/>
      <c r="E434" s="14"/>
      <c r="F434" s="14"/>
      <c r="G434" s="14">
        <v>3</v>
      </c>
      <c r="H434" s="14">
        <v>3</v>
      </c>
      <c r="I434" s="122" t="s">
        <v>546</v>
      </c>
      <c r="J434" s="354"/>
      <c r="K434" s="41"/>
      <c r="L434" s="14"/>
    </row>
    <row r="435" spans="1:12" ht="38.25">
      <c r="A435" s="34"/>
      <c r="B435" s="30"/>
      <c r="C435" s="192"/>
      <c r="D435" s="14"/>
      <c r="E435" s="14"/>
      <c r="F435" s="14"/>
      <c r="G435" s="14">
        <v>11590</v>
      </c>
      <c r="H435" s="14">
        <v>11590</v>
      </c>
      <c r="I435" s="121" t="s">
        <v>545</v>
      </c>
      <c r="J435" s="354"/>
      <c r="K435" s="41"/>
      <c r="L435" s="14" t="s">
        <v>68</v>
      </c>
    </row>
    <row r="436" spans="1:12" hidden="1">
      <c r="A436" s="34"/>
      <c r="B436" s="30"/>
      <c r="C436" s="192"/>
      <c r="D436" s="46"/>
      <c r="E436" s="14"/>
      <c r="F436" s="14"/>
      <c r="G436" s="14"/>
      <c r="H436" s="14"/>
      <c r="I436" s="121"/>
      <c r="J436" s="354"/>
      <c r="K436" s="41"/>
      <c r="L436" s="14" t="s">
        <v>68</v>
      </c>
    </row>
    <row r="437" spans="1:12" hidden="1">
      <c r="A437" s="34"/>
      <c r="B437" s="30"/>
      <c r="C437" s="192"/>
      <c r="D437" s="14"/>
      <c r="E437" s="14"/>
      <c r="F437" s="14"/>
      <c r="G437" s="14"/>
      <c r="H437" s="14"/>
      <c r="I437" s="121"/>
      <c r="J437" s="354"/>
      <c r="K437" s="41"/>
      <c r="L437" s="14"/>
    </row>
    <row r="438" spans="1:12" ht="25.5">
      <c r="A438" s="1">
        <v>936</v>
      </c>
      <c r="B438" s="7" t="s">
        <v>16</v>
      </c>
      <c r="C438" s="206">
        <f>SUM(C439:C446)</f>
        <v>8700</v>
      </c>
      <c r="D438" s="13">
        <f t="shared" ref="D438:H438" si="39">SUM(D439:D446)</f>
        <v>0</v>
      </c>
      <c r="E438" s="13">
        <f t="shared" si="39"/>
        <v>2000</v>
      </c>
      <c r="F438" s="13">
        <f t="shared" si="39"/>
        <v>1234</v>
      </c>
      <c r="G438" s="13">
        <f t="shared" si="39"/>
        <v>1000</v>
      </c>
      <c r="H438" s="13">
        <f t="shared" si="39"/>
        <v>1000</v>
      </c>
      <c r="I438" s="10"/>
      <c r="J438" s="354"/>
      <c r="K438" s="41"/>
      <c r="L438" s="14"/>
    </row>
    <row r="439" spans="1:12" ht="25.5">
      <c r="A439" s="34"/>
      <c r="B439" s="32"/>
      <c r="C439" s="322">
        <v>3200</v>
      </c>
      <c r="D439" s="184"/>
      <c r="E439" s="219"/>
      <c r="F439" s="219"/>
      <c r="G439" s="219"/>
      <c r="H439" s="219"/>
      <c r="I439" s="121" t="s">
        <v>163</v>
      </c>
      <c r="J439" s="354"/>
      <c r="K439" s="41"/>
      <c r="L439" s="14" t="s">
        <v>68</v>
      </c>
    </row>
    <row r="440" spans="1:12" ht="39" customHeight="1">
      <c r="A440" s="34"/>
      <c r="B440" s="32"/>
      <c r="C440" s="322"/>
      <c r="D440" s="184"/>
      <c r="E440" s="219">
        <v>2000</v>
      </c>
      <c r="F440" s="219"/>
      <c r="G440" s="219"/>
      <c r="H440" s="219"/>
      <c r="I440" s="121" t="s">
        <v>164</v>
      </c>
      <c r="J440" s="354"/>
      <c r="K440" s="41"/>
      <c r="L440" s="14" t="s">
        <v>68</v>
      </c>
    </row>
    <row r="441" spans="1:12" ht="38.25" customHeight="1">
      <c r="A441" s="34"/>
      <c r="B441" s="32"/>
      <c r="C441" s="322"/>
      <c r="D441" s="184"/>
      <c r="E441" s="219"/>
      <c r="F441" s="219">
        <v>1034</v>
      </c>
      <c r="G441" s="219"/>
      <c r="H441" s="219"/>
      <c r="I441" s="121" t="s">
        <v>165</v>
      </c>
      <c r="J441" s="354"/>
      <c r="K441" s="41"/>
      <c r="L441" s="14" t="s">
        <v>68</v>
      </c>
    </row>
    <row r="442" spans="1:12" hidden="1">
      <c r="A442" s="34"/>
      <c r="B442" s="32"/>
      <c r="C442" s="322"/>
      <c r="D442" s="184"/>
      <c r="E442" s="219"/>
      <c r="F442" s="219"/>
      <c r="G442" s="219"/>
      <c r="H442" s="219"/>
      <c r="I442" s="121"/>
      <c r="J442" s="354"/>
      <c r="K442" s="41"/>
      <c r="L442" s="14" t="s">
        <v>68</v>
      </c>
    </row>
    <row r="443" spans="1:12" ht="25.5">
      <c r="A443" s="34"/>
      <c r="B443" s="32"/>
      <c r="C443" s="322"/>
      <c r="D443" s="184"/>
      <c r="E443" s="219"/>
      <c r="F443" s="219"/>
      <c r="G443" s="219">
        <v>1000</v>
      </c>
      <c r="H443" s="219"/>
      <c r="I443" s="121" t="s">
        <v>166</v>
      </c>
      <c r="J443" s="194"/>
      <c r="K443" s="62"/>
      <c r="L443" s="14" t="s">
        <v>68</v>
      </c>
    </row>
    <row r="444" spans="1:12" ht="25.5">
      <c r="A444" s="34"/>
      <c r="B444" s="32"/>
      <c r="C444" s="191">
        <v>5500</v>
      </c>
      <c r="D444" s="46"/>
      <c r="E444" s="14"/>
      <c r="F444" s="14"/>
      <c r="G444" s="14"/>
      <c r="H444" s="14"/>
      <c r="I444" s="31" t="s">
        <v>544</v>
      </c>
      <c r="J444" s="194"/>
      <c r="K444" s="62"/>
      <c r="L444" s="14" t="s">
        <v>68</v>
      </c>
    </row>
    <row r="445" spans="1:12" ht="38.25">
      <c r="A445" s="34"/>
      <c r="B445" s="32"/>
      <c r="C445" s="192"/>
      <c r="D445" s="46"/>
      <c r="E445" s="14"/>
      <c r="F445" s="14">
        <v>200</v>
      </c>
      <c r="G445" s="46"/>
      <c r="H445" s="14"/>
      <c r="I445" s="31" t="s">
        <v>446</v>
      </c>
      <c r="J445" s="194"/>
      <c r="K445" s="62"/>
      <c r="L445" s="14" t="s">
        <v>68</v>
      </c>
    </row>
    <row r="446" spans="1:12" ht="40.5" customHeight="1">
      <c r="A446" s="34"/>
      <c r="B446" s="32"/>
      <c r="C446" s="192"/>
      <c r="D446" s="46"/>
      <c r="E446" s="46"/>
      <c r="F446" s="14"/>
      <c r="G446" s="46"/>
      <c r="H446" s="14">
        <v>1000</v>
      </c>
      <c r="I446" s="31" t="s">
        <v>543</v>
      </c>
      <c r="J446" s="194"/>
      <c r="K446" s="62"/>
      <c r="L446" s="14" t="s">
        <v>68</v>
      </c>
    </row>
    <row r="447" spans="1:12" ht="22.5" hidden="1">
      <c r="A447" s="1">
        <v>937</v>
      </c>
      <c r="B447" s="2" t="s">
        <v>17</v>
      </c>
      <c r="C447" s="190"/>
      <c r="D447" s="127"/>
      <c r="E447" s="13"/>
      <c r="F447" s="13"/>
      <c r="G447" s="13"/>
      <c r="H447" s="13"/>
      <c r="I447" s="10"/>
      <c r="J447" s="354"/>
      <c r="K447" s="41"/>
      <c r="L447" s="14"/>
    </row>
    <row r="448" spans="1:12" ht="15.75" hidden="1">
      <c r="A448" s="1"/>
      <c r="B448" s="15"/>
      <c r="C448" s="326"/>
      <c r="D448" s="43"/>
      <c r="E448" s="42"/>
      <c r="F448" s="42"/>
      <c r="G448" s="43"/>
      <c r="H448" s="43"/>
      <c r="I448" s="15"/>
      <c r="J448" s="354"/>
      <c r="K448" s="41"/>
      <c r="L448" s="14" t="s">
        <v>68</v>
      </c>
    </row>
    <row r="449" spans="1:12" hidden="1">
      <c r="A449" s="1"/>
      <c r="B449" s="23"/>
      <c r="C449" s="190"/>
      <c r="D449" s="127"/>
      <c r="E449" s="13"/>
      <c r="F449" s="13"/>
      <c r="G449" s="46"/>
      <c r="H449" s="127"/>
      <c r="I449" s="31"/>
      <c r="J449" s="354"/>
      <c r="K449" s="41"/>
      <c r="L449" s="14" t="s">
        <v>68</v>
      </c>
    </row>
    <row r="450" spans="1:12" ht="38.25">
      <c r="A450" s="1">
        <v>938</v>
      </c>
      <c r="B450" s="7" t="s">
        <v>18</v>
      </c>
      <c r="C450" s="206">
        <f>SUM(C451:C455)</f>
        <v>0</v>
      </c>
      <c r="D450" s="13">
        <f t="shared" ref="D450:H450" si="40">SUM(D451:D455)</f>
        <v>0</v>
      </c>
      <c r="E450" s="13">
        <f t="shared" si="40"/>
        <v>0</v>
      </c>
      <c r="F450" s="13">
        <f t="shared" si="40"/>
        <v>21200</v>
      </c>
      <c r="G450" s="13">
        <f t="shared" si="40"/>
        <v>1000</v>
      </c>
      <c r="H450" s="13">
        <f t="shared" si="40"/>
        <v>1000</v>
      </c>
      <c r="I450" s="10"/>
      <c r="J450" s="354"/>
      <c r="K450" s="41"/>
      <c r="L450" s="14"/>
    </row>
    <row r="451" spans="1:12" ht="40.5" customHeight="1">
      <c r="A451" s="1"/>
      <c r="B451" s="31" t="s">
        <v>167</v>
      </c>
      <c r="C451" s="206"/>
      <c r="D451" s="13"/>
      <c r="E451" s="13"/>
      <c r="F451" s="184">
        <v>21000</v>
      </c>
      <c r="G451" s="13"/>
      <c r="H451" s="13"/>
      <c r="I451" s="31" t="s">
        <v>168</v>
      </c>
      <c r="J451" s="354"/>
      <c r="K451" s="41"/>
      <c r="L451" s="14" t="s">
        <v>68</v>
      </c>
    </row>
    <row r="452" spans="1:12" hidden="1">
      <c r="A452" s="1"/>
      <c r="B452" s="32"/>
      <c r="C452" s="206"/>
      <c r="D452" s="13"/>
      <c r="E452" s="13"/>
      <c r="F452" s="184"/>
      <c r="G452" s="184"/>
      <c r="H452" s="184"/>
      <c r="I452" s="31"/>
      <c r="J452" s="354"/>
      <c r="K452" s="41"/>
      <c r="L452" s="14" t="s">
        <v>68</v>
      </c>
    </row>
    <row r="453" spans="1:12">
      <c r="A453" s="1"/>
      <c r="B453" s="32"/>
      <c r="C453" s="206"/>
      <c r="D453" s="13"/>
      <c r="E453" s="13"/>
      <c r="F453" s="184"/>
      <c r="G453" s="220">
        <v>500</v>
      </c>
      <c r="H453" s="220">
        <v>500</v>
      </c>
      <c r="I453" s="31" t="s">
        <v>458</v>
      </c>
      <c r="J453" s="354"/>
      <c r="K453" s="41"/>
      <c r="L453" s="14"/>
    </row>
    <row r="454" spans="1:12" ht="38.25">
      <c r="A454" s="1"/>
      <c r="B454" s="32"/>
      <c r="C454" s="190"/>
      <c r="D454" s="127"/>
      <c r="E454" s="13"/>
      <c r="F454" s="14">
        <v>200</v>
      </c>
      <c r="G454" s="127"/>
      <c r="H454" s="127"/>
      <c r="I454" s="31" t="s">
        <v>446</v>
      </c>
      <c r="J454" s="354"/>
      <c r="K454" s="41"/>
      <c r="L454" s="14" t="s">
        <v>68</v>
      </c>
    </row>
    <row r="455" spans="1:12" ht="39.75" customHeight="1">
      <c r="A455" s="1"/>
      <c r="B455" s="32"/>
      <c r="C455" s="190"/>
      <c r="D455" s="127"/>
      <c r="E455" s="13"/>
      <c r="F455" s="46"/>
      <c r="G455" s="14">
        <v>500</v>
      </c>
      <c r="H455" s="14">
        <v>500</v>
      </c>
      <c r="I455" s="31" t="s">
        <v>542</v>
      </c>
      <c r="J455" s="354"/>
      <c r="K455" s="41"/>
      <c r="L455" s="14" t="s">
        <v>68</v>
      </c>
    </row>
    <row r="456" spans="1:12" ht="38.25">
      <c r="A456" s="1">
        <v>940</v>
      </c>
      <c r="B456" s="7" t="s">
        <v>19</v>
      </c>
      <c r="C456" s="206">
        <f t="shared" ref="C456:F456" si="41">SUM(C457:C459)</f>
        <v>0</v>
      </c>
      <c r="D456" s="13">
        <f t="shared" si="41"/>
        <v>0</v>
      </c>
      <c r="E456" s="13">
        <f t="shared" si="41"/>
        <v>0</v>
      </c>
      <c r="F456" s="13">
        <f t="shared" si="41"/>
        <v>0</v>
      </c>
      <c r="G456" s="13">
        <f>SUM(G457:G459)</f>
        <v>1360</v>
      </c>
      <c r="H456" s="13">
        <f>SUM(H457:H459)</f>
        <v>0</v>
      </c>
      <c r="I456" s="10"/>
      <c r="J456" s="354">
        <f>SUM(J457)</f>
        <v>0</v>
      </c>
      <c r="K456" s="41">
        <f>SUM(K457)</f>
        <v>0</v>
      </c>
      <c r="L456" s="14"/>
    </row>
    <row r="457" spans="1:12" ht="55.5" customHeight="1">
      <c r="A457" s="1"/>
      <c r="B457" s="32"/>
      <c r="C457" s="190"/>
      <c r="D457" s="127"/>
      <c r="E457" s="13"/>
      <c r="F457" s="13"/>
      <c r="G457" s="14">
        <v>1360</v>
      </c>
      <c r="H457" s="46"/>
      <c r="I457" s="122" t="s">
        <v>541</v>
      </c>
      <c r="J457" s="194"/>
      <c r="K457" s="41"/>
      <c r="L457" s="14" t="s">
        <v>68</v>
      </c>
    </row>
    <row r="458" spans="1:12" hidden="1">
      <c r="A458" s="1"/>
      <c r="B458" s="23"/>
      <c r="C458" s="190"/>
      <c r="D458" s="127"/>
      <c r="E458" s="13"/>
      <c r="F458" s="13"/>
      <c r="G458" s="46"/>
      <c r="H458" s="46"/>
      <c r="I458" s="73"/>
      <c r="J458" s="194"/>
      <c r="K458" s="41"/>
      <c r="L458" s="14" t="s">
        <v>68</v>
      </c>
    </row>
    <row r="459" spans="1:12" ht="15.75" hidden="1">
      <c r="A459" s="1"/>
      <c r="B459" s="15"/>
      <c r="C459" s="326"/>
      <c r="D459" s="43"/>
      <c r="E459" s="42"/>
      <c r="F459" s="42"/>
      <c r="G459" s="43"/>
      <c r="H459" s="43"/>
      <c r="I459" s="15"/>
      <c r="J459" s="194"/>
      <c r="K459" s="41"/>
      <c r="L459" s="14" t="s">
        <v>68</v>
      </c>
    </row>
    <row r="460" spans="1:12" hidden="1">
      <c r="A460" s="1"/>
      <c r="B460" s="23"/>
      <c r="C460" s="190"/>
      <c r="D460" s="127"/>
      <c r="E460" s="13"/>
      <c r="F460" s="13"/>
      <c r="G460" s="46"/>
      <c r="H460" s="46"/>
      <c r="I460" s="122"/>
      <c r="J460" s="194"/>
      <c r="K460" s="41"/>
      <c r="L460" s="14" t="s">
        <v>68</v>
      </c>
    </row>
    <row r="461" spans="1:12" ht="54.75" customHeight="1">
      <c r="A461" s="1">
        <v>941</v>
      </c>
      <c r="B461" s="7" t="s">
        <v>51</v>
      </c>
      <c r="C461" s="206">
        <f>SUM(C462:C466)</f>
        <v>242179</v>
      </c>
      <c r="D461" s="13">
        <f t="shared" ref="D461:H461" si="42">SUM(D462:D466)</f>
        <v>-15854</v>
      </c>
      <c r="E461" s="13">
        <f t="shared" si="42"/>
        <v>0</v>
      </c>
      <c r="F461" s="13">
        <f t="shared" si="42"/>
        <v>350</v>
      </c>
      <c r="G461" s="13">
        <f t="shared" si="42"/>
        <v>880</v>
      </c>
      <c r="H461" s="13">
        <f t="shared" si="42"/>
        <v>880</v>
      </c>
      <c r="I461" s="58"/>
      <c r="J461" s="354">
        <f>SUM(J468:J470)</f>
        <v>0</v>
      </c>
      <c r="K461" s="41">
        <f>SUM(K468:K470)</f>
        <v>0</v>
      </c>
      <c r="L461" s="14"/>
    </row>
    <row r="462" spans="1:12" ht="63.75">
      <c r="A462" s="203"/>
      <c r="B462" s="207" t="s">
        <v>142</v>
      </c>
      <c r="C462" s="191">
        <v>242179</v>
      </c>
      <c r="D462" s="191"/>
      <c r="E462" s="191"/>
      <c r="F462" s="191"/>
      <c r="G462" s="191"/>
      <c r="H462" s="191"/>
      <c r="I462" s="207" t="s">
        <v>143</v>
      </c>
      <c r="J462" s="354"/>
      <c r="K462" s="41"/>
      <c r="L462" s="14" t="s">
        <v>68</v>
      </c>
    </row>
    <row r="463" spans="1:12" ht="63.75">
      <c r="A463" s="203"/>
      <c r="B463" s="207" t="s">
        <v>142</v>
      </c>
      <c r="C463" s="191"/>
      <c r="D463" s="191">
        <v>-15854</v>
      </c>
      <c r="E463" s="191"/>
      <c r="F463" s="191"/>
      <c r="G463" s="191"/>
      <c r="H463" s="191"/>
      <c r="I463" s="207" t="s">
        <v>154</v>
      </c>
      <c r="J463" s="354"/>
      <c r="K463" s="41"/>
      <c r="L463" s="14"/>
    </row>
    <row r="464" spans="1:12" ht="54.75" hidden="1" customHeight="1">
      <c r="A464" s="203"/>
      <c r="B464" s="207"/>
      <c r="C464" s="190"/>
      <c r="D464" s="192"/>
      <c r="E464" s="191"/>
      <c r="F464" s="191"/>
      <c r="G464" s="191"/>
      <c r="H464" s="191"/>
      <c r="I464" s="207"/>
      <c r="J464" s="354"/>
      <c r="K464" s="41"/>
      <c r="L464" s="14"/>
    </row>
    <row r="465" spans="1:12" ht="159" customHeight="1">
      <c r="A465" s="203"/>
      <c r="B465" s="207" t="s">
        <v>146</v>
      </c>
      <c r="C465" s="190"/>
      <c r="D465" s="190"/>
      <c r="E465" s="206"/>
      <c r="F465" s="206"/>
      <c r="G465" s="208">
        <v>880</v>
      </c>
      <c r="H465" s="208">
        <v>880</v>
      </c>
      <c r="I465" s="207" t="s">
        <v>540</v>
      </c>
      <c r="J465" s="354"/>
      <c r="K465" s="41"/>
      <c r="L465" s="14" t="s">
        <v>68</v>
      </c>
    </row>
    <row r="466" spans="1:12" ht="39" customHeight="1">
      <c r="A466" s="1"/>
      <c r="B466" s="32"/>
      <c r="C466" s="190"/>
      <c r="D466" s="46"/>
      <c r="E466" s="14"/>
      <c r="F466" s="14">
        <v>350</v>
      </c>
      <c r="G466" s="14"/>
      <c r="H466" s="14"/>
      <c r="I466" s="31" t="s">
        <v>446</v>
      </c>
      <c r="J466" s="354"/>
      <c r="K466" s="41"/>
      <c r="L466" s="14" t="s">
        <v>68</v>
      </c>
    </row>
    <row r="467" spans="1:12" hidden="1">
      <c r="A467" s="1"/>
      <c r="B467" s="12"/>
      <c r="C467" s="190"/>
      <c r="D467" s="127"/>
      <c r="E467" s="13"/>
      <c r="F467" s="13"/>
      <c r="G467" s="46"/>
      <c r="H467" s="46"/>
      <c r="I467" s="73"/>
      <c r="J467" s="354"/>
      <c r="K467" s="41"/>
      <c r="L467" s="14" t="s">
        <v>68</v>
      </c>
    </row>
    <row r="468" spans="1:12" hidden="1">
      <c r="A468" s="1"/>
      <c r="B468" s="23"/>
      <c r="C468" s="190"/>
      <c r="D468" s="127"/>
      <c r="E468" s="13"/>
      <c r="F468" s="13"/>
      <c r="G468" s="46"/>
      <c r="H468" s="46"/>
      <c r="I468" s="33"/>
      <c r="J468" s="354"/>
      <c r="K468" s="41"/>
      <c r="L468" s="14" t="s">
        <v>68</v>
      </c>
    </row>
    <row r="469" spans="1:12" hidden="1">
      <c r="A469" s="1"/>
      <c r="B469" s="2"/>
      <c r="C469" s="190"/>
      <c r="D469" s="127"/>
      <c r="E469" s="13"/>
      <c r="F469" s="13"/>
      <c r="G469" s="46"/>
      <c r="H469" s="46"/>
      <c r="I469" s="68"/>
      <c r="J469" s="354"/>
      <c r="K469" s="41"/>
      <c r="L469" s="14" t="s">
        <v>68</v>
      </c>
    </row>
    <row r="470" spans="1:12" hidden="1">
      <c r="A470" s="1"/>
      <c r="B470" s="2"/>
      <c r="C470" s="192"/>
      <c r="D470" s="46"/>
      <c r="E470" s="13"/>
      <c r="F470" s="13"/>
      <c r="G470" s="46"/>
      <c r="H470" s="46"/>
      <c r="I470" s="10"/>
      <c r="J470" s="354"/>
      <c r="K470" s="41"/>
      <c r="L470" s="14" t="s">
        <v>68</v>
      </c>
    </row>
    <row r="471" spans="1:12" ht="38.25">
      <c r="A471" s="1">
        <v>942</v>
      </c>
      <c r="B471" s="7" t="s">
        <v>20</v>
      </c>
      <c r="C471" s="206">
        <f>SUM(C472)</f>
        <v>0</v>
      </c>
      <c r="D471" s="13">
        <f t="shared" ref="D471:H471" si="43">SUM(D472)</f>
        <v>0</v>
      </c>
      <c r="E471" s="13">
        <f t="shared" si="43"/>
        <v>0</v>
      </c>
      <c r="F471" s="13">
        <f t="shared" si="43"/>
        <v>913</v>
      </c>
      <c r="G471" s="13">
        <f t="shared" si="43"/>
        <v>0</v>
      </c>
      <c r="H471" s="13">
        <f t="shared" si="43"/>
        <v>0</v>
      </c>
      <c r="I471" s="10"/>
      <c r="J471" s="354"/>
      <c r="K471" s="41"/>
      <c r="L471" s="14"/>
    </row>
    <row r="472" spans="1:12" ht="41.25" customHeight="1">
      <c r="A472" s="1"/>
      <c r="B472" s="15"/>
      <c r="C472" s="326"/>
      <c r="D472" s="43"/>
      <c r="E472" s="42"/>
      <c r="F472" s="14">
        <f>780+133</f>
        <v>913</v>
      </c>
      <c r="G472" s="42"/>
      <c r="H472" s="43"/>
      <c r="I472" s="31" t="s">
        <v>539</v>
      </c>
      <c r="J472" s="354"/>
      <c r="K472" s="41"/>
      <c r="L472" s="14" t="s">
        <v>68</v>
      </c>
    </row>
    <row r="473" spans="1:12" ht="38.25">
      <c r="A473" s="1">
        <v>943</v>
      </c>
      <c r="B473" s="7" t="s">
        <v>36</v>
      </c>
      <c r="C473" s="206">
        <f t="shared" ref="C473:G473" si="44">SUM(C474:C481)</f>
        <v>0</v>
      </c>
      <c r="D473" s="13">
        <f t="shared" si="44"/>
        <v>0</v>
      </c>
      <c r="E473" s="13">
        <f t="shared" si="44"/>
        <v>0</v>
      </c>
      <c r="F473" s="13">
        <f t="shared" si="44"/>
        <v>800</v>
      </c>
      <c r="G473" s="13">
        <f t="shared" si="44"/>
        <v>631</v>
      </c>
      <c r="H473" s="13">
        <f>SUM(H474:H481)</f>
        <v>27745</v>
      </c>
      <c r="I473" s="10"/>
      <c r="J473" s="354">
        <f>SUM(J475)</f>
        <v>0</v>
      </c>
      <c r="K473" s="41">
        <f>SUM(K475)</f>
        <v>0</v>
      </c>
      <c r="L473" s="14"/>
    </row>
    <row r="474" spans="1:12" ht="38.25">
      <c r="A474" s="209"/>
      <c r="B474" s="210" t="s">
        <v>147</v>
      </c>
      <c r="C474" s="192"/>
      <c r="D474" s="192"/>
      <c r="E474" s="191"/>
      <c r="F474" s="191"/>
      <c r="G474" s="191"/>
      <c r="H474" s="191">
        <v>19100</v>
      </c>
      <c r="I474" s="210" t="s">
        <v>538</v>
      </c>
      <c r="J474" s="354"/>
      <c r="K474" s="41"/>
      <c r="L474" s="14" t="s">
        <v>68</v>
      </c>
    </row>
    <row r="475" spans="1:12" hidden="1">
      <c r="A475" s="209"/>
      <c r="B475" s="210"/>
      <c r="C475" s="192"/>
      <c r="D475" s="192"/>
      <c r="E475" s="191"/>
      <c r="F475" s="191"/>
      <c r="G475" s="191"/>
      <c r="H475" s="191"/>
      <c r="I475" s="210"/>
      <c r="J475" s="354"/>
      <c r="K475" s="62"/>
      <c r="L475" s="14"/>
    </row>
    <row r="476" spans="1:12" hidden="1">
      <c r="A476" s="209"/>
      <c r="B476" s="210"/>
      <c r="C476" s="192"/>
      <c r="D476" s="192"/>
      <c r="E476" s="191"/>
      <c r="F476" s="191"/>
      <c r="G476" s="191"/>
      <c r="H476" s="191"/>
      <c r="I476" s="210"/>
      <c r="J476" s="354"/>
      <c r="K476" s="62"/>
      <c r="L476" s="14"/>
    </row>
    <row r="477" spans="1:12" ht="25.5">
      <c r="A477" s="209"/>
      <c r="B477" s="210" t="s">
        <v>150</v>
      </c>
      <c r="C477" s="192"/>
      <c r="D477" s="192"/>
      <c r="E477" s="191"/>
      <c r="F477" s="191">
        <v>800</v>
      </c>
      <c r="G477" s="192"/>
      <c r="H477" s="192"/>
      <c r="I477" s="210" t="s">
        <v>537</v>
      </c>
      <c r="J477" s="354"/>
      <c r="K477" s="62"/>
      <c r="L477" s="14"/>
    </row>
    <row r="478" spans="1:12" ht="25.5">
      <c r="A478" s="34"/>
      <c r="B478" s="210"/>
      <c r="C478" s="192"/>
      <c r="D478" s="46"/>
      <c r="E478" s="14"/>
      <c r="F478" s="14"/>
      <c r="G478" s="14">
        <v>631</v>
      </c>
      <c r="H478" s="14"/>
      <c r="I478" s="122" t="s">
        <v>536</v>
      </c>
      <c r="J478" s="354"/>
      <c r="K478" s="62"/>
      <c r="L478" s="14"/>
    </row>
    <row r="479" spans="1:12" ht="38.25">
      <c r="A479" s="34"/>
      <c r="B479" s="210"/>
      <c r="C479" s="192"/>
      <c r="D479" s="46"/>
      <c r="E479" s="14"/>
      <c r="F479" s="14"/>
      <c r="G479" s="46"/>
      <c r="H479" s="14">
        <f>920+6700+1025</f>
        <v>8645</v>
      </c>
      <c r="I479" s="31" t="s">
        <v>535</v>
      </c>
      <c r="J479" s="354"/>
      <c r="K479" s="62"/>
      <c r="L479" s="14" t="s">
        <v>68</v>
      </c>
    </row>
    <row r="480" spans="1:12" hidden="1">
      <c r="A480" s="1"/>
      <c r="B480" s="32"/>
      <c r="C480" s="190"/>
      <c r="D480" s="127"/>
      <c r="E480" s="13"/>
      <c r="F480" s="14"/>
      <c r="G480" s="127"/>
      <c r="H480" s="46"/>
      <c r="I480" s="73"/>
      <c r="J480" s="354"/>
      <c r="K480" s="62"/>
      <c r="L480" s="14" t="s">
        <v>68</v>
      </c>
    </row>
    <row r="481" spans="1:12" hidden="1">
      <c r="A481" s="1"/>
      <c r="B481" s="32"/>
      <c r="C481" s="190"/>
      <c r="D481" s="127"/>
      <c r="E481" s="13"/>
      <c r="F481" s="13"/>
      <c r="G481" s="46"/>
      <c r="H481" s="46"/>
      <c r="I481" s="73"/>
      <c r="J481" s="354"/>
      <c r="K481" s="62"/>
      <c r="L481" s="14" t="s">
        <v>68</v>
      </c>
    </row>
    <row r="482" spans="1:12" ht="66" customHeight="1">
      <c r="A482" s="1">
        <v>946</v>
      </c>
      <c r="B482" s="7" t="s">
        <v>21</v>
      </c>
      <c r="C482" s="206">
        <f t="shared" ref="C482:F482" si="45">SUM(C483:C487)</f>
        <v>0</v>
      </c>
      <c r="D482" s="13">
        <f t="shared" si="45"/>
        <v>0</v>
      </c>
      <c r="E482" s="13">
        <f t="shared" si="45"/>
        <v>0</v>
      </c>
      <c r="F482" s="13">
        <f t="shared" si="45"/>
        <v>12600</v>
      </c>
      <c r="G482" s="13">
        <f>SUM(G483:G487)</f>
        <v>2000</v>
      </c>
      <c r="H482" s="13">
        <f>SUM(H483:H487)</f>
        <v>0</v>
      </c>
      <c r="I482" s="10"/>
      <c r="J482" s="354">
        <f>SUM(J483:J487)</f>
        <v>0</v>
      </c>
      <c r="K482" s="41">
        <f>SUM(K483:K487)</f>
        <v>0</v>
      </c>
      <c r="L482" s="14"/>
    </row>
    <row r="483" spans="1:12" ht="26.25" customHeight="1">
      <c r="A483" s="1"/>
      <c r="B483" s="23"/>
      <c r="C483" s="190"/>
      <c r="D483" s="127"/>
      <c r="E483" s="13"/>
      <c r="F483" s="13"/>
      <c r="G483" s="14">
        <v>2000</v>
      </c>
      <c r="H483" s="14"/>
      <c r="I483" s="122" t="s">
        <v>534</v>
      </c>
      <c r="J483" s="194"/>
      <c r="K483" s="41"/>
      <c r="L483" s="14" t="s">
        <v>68</v>
      </c>
    </row>
    <row r="484" spans="1:12" ht="41.25" customHeight="1">
      <c r="A484" s="1"/>
      <c r="B484" s="23"/>
      <c r="C484" s="190"/>
      <c r="D484" s="127"/>
      <c r="E484" s="13"/>
      <c r="F484" s="14">
        <f>4920+7680</f>
        <v>12600</v>
      </c>
      <c r="G484" s="46"/>
      <c r="H484" s="46"/>
      <c r="I484" s="31" t="s">
        <v>533</v>
      </c>
      <c r="J484" s="194"/>
      <c r="K484" s="41"/>
      <c r="L484" s="14" t="s">
        <v>68</v>
      </c>
    </row>
    <row r="485" spans="1:12" hidden="1">
      <c r="A485" s="1"/>
      <c r="B485" s="23"/>
      <c r="C485" s="190"/>
      <c r="D485" s="127"/>
      <c r="E485" s="13"/>
      <c r="F485" s="13"/>
      <c r="G485" s="46"/>
      <c r="H485" s="46"/>
      <c r="I485" s="122"/>
      <c r="J485" s="194"/>
      <c r="K485" s="41"/>
      <c r="L485" s="14"/>
    </row>
    <row r="486" spans="1:12" hidden="1">
      <c r="A486" s="1"/>
      <c r="B486" s="23"/>
      <c r="C486" s="190"/>
      <c r="D486" s="127"/>
      <c r="E486" s="13"/>
      <c r="F486" s="13"/>
      <c r="G486" s="46"/>
      <c r="H486" s="46"/>
      <c r="I486" s="122"/>
      <c r="J486" s="194"/>
      <c r="K486" s="41"/>
      <c r="L486" s="14"/>
    </row>
    <row r="487" spans="1:12" ht="76.5" hidden="1">
      <c r="A487" s="1"/>
      <c r="B487" s="23"/>
      <c r="C487" s="190"/>
      <c r="D487" s="127"/>
      <c r="E487" s="13"/>
      <c r="F487" s="13"/>
      <c r="G487" s="46"/>
      <c r="H487" s="46"/>
      <c r="I487" s="122"/>
      <c r="J487" s="354"/>
      <c r="K487" s="62"/>
      <c r="L487" s="83" t="s">
        <v>70</v>
      </c>
    </row>
    <row r="488" spans="1:12" ht="25.5">
      <c r="A488" s="1">
        <v>947</v>
      </c>
      <c r="B488" s="7" t="s">
        <v>22</v>
      </c>
      <c r="C488" s="206">
        <f>SUM(C489:C492)</f>
        <v>0</v>
      </c>
      <c r="D488" s="13">
        <f t="shared" ref="D488:H488" si="46">SUM(D489:D492)</f>
        <v>0</v>
      </c>
      <c r="E488" s="13">
        <f t="shared" si="46"/>
        <v>0</v>
      </c>
      <c r="F488" s="13">
        <f t="shared" si="46"/>
        <v>0</v>
      </c>
      <c r="G488" s="13">
        <f t="shared" si="46"/>
        <v>551</v>
      </c>
      <c r="H488" s="13">
        <f t="shared" si="46"/>
        <v>0</v>
      </c>
      <c r="I488" s="10"/>
      <c r="J488" s="354">
        <f>J490</f>
        <v>0</v>
      </c>
      <c r="K488" s="41">
        <f>K490</f>
        <v>0</v>
      </c>
      <c r="L488" s="14"/>
    </row>
    <row r="489" spans="1:12" ht="27.75" customHeight="1">
      <c r="A489" s="1"/>
      <c r="B489" s="23"/>
      <c r="C489" s="190"/>
      <c r="D489" s="127"/>
      <c r="E489" s="46"/>
      <c r="F489" s="127"/>
      <c r="G489" s="14">
        <v>400</v>
      </c>
      <c r="H489" s="46"/>
      <c r="I489" s="122" t="s">
        <v>532</v>
      </c>
      <c r="J489" s="354"/>
      <c r="K489" s="41"/>
      <c r="L489" s="46"/>
    </row>
    <row r="490" spans="1:12" ht="25.5">
      <c r="A490" s="1"/>
      <c r="B490" s="23"/>
      <c r="C490" s="190"/>
      <c r="D490" s="127"/>
      <c r="E490" s="127"/>
      <c r="F490" s="127"/>
      <c r="G490" s="14">
        <v>151</v>
      </c>
      <c r="H490" s="46"/>
      <c r="I490" s="122" t="s">
        <v>531</v>
      </c>
      <c r="J490" s="194"/>
      <c r="K490" s="41"/>
      <c r="L490" s="14" t="s">
        <v>68</v>
      </c>
    </row>
    <row r="491" spans="1:12" hidden="1">
      <c r="A491" s="1"/>
      <c r="B491" s="23"/>
      <c r="C491" s="190"/>
      <c r="D491" s="127"/>
      <c r="E491" s="13"/>
      <c r="F491" s="13"/>
      <c r="G491" s="14"/>
      <c r="H491" s="14"/>
      <c r="I491" s="73"/>
      <c r="J491" s="194"/>
      <c r="K491" s="41"/>
      <c r="L491" s="121"/>
    </row>
    <row r="492" spans="1:12" hidden="1">
      <c r="A492" s="1"/>
      <c r="B492" s="23"/>
      <c r="C492" s="190"/>
      <c r="D492" s="127"/>
      <c r="E492" s="13"/>
      <c r="F492" s="13"/>
      <c r="G492" s="14"/>
      <c r="H492" s="14"/>
      <c r="I492" s="73"/>
      <c r="J492" s="194"/>
      <c r="K492" s="41"/>
      <c r="L492" s="14"/>
    </row>
    <row r="493" spans="1:12">
      <c r="A493" s="13"/>
      <c r="B493" s="7" t="s">
        <v>29</v>
      </c>
      <c r="C493" s="342">
        <f t="shared" ref="C493:H493" si="47">C9+C43+C58+C108+C111+C122+C155+C162+C202+C205+C221+C226+C234+C236+C239+C242+C244+C246+C287+C289+C304+C397+C418+C421+C430+C438+C456+C461+C473+C482+C426+C423+C471+C488+C450</f>
        <v>2464692</v>
      </c>
      <c r="D493" s="80">
        <f t="shared" si="47"/>
        <v>-13687</v>
      </c>
      <c r="E493" s="80">
        <f t="shared" si="47"/>
        <v>201860</v>
      </c>
      <c r="F493" s="80">
        <f t="shared" si="47"/>
        <v>620117</v>
      </c>
      <c r="G493" s="80">
        <f t="shared" si="47"/>
        <v>538953</v>
      </c>
      <c r="H493" s="80">
        <f t="shared" si="47"/>
        <v>537041</v>
      </c>
      <c r="I493" s="99">
        <f>G493-H493</f>
        <v>1912</v>
      </c>
      <c r="J493" s="368" t="e">
        <f>J9+J43+J58+J108+J111+J122+J155+J162+J202+J205+#REF!+J221+J226+J234+J236+J239+J242+J244+J246+J287+J289+#REF!+J397+#REF!+J418+J421+J423+J426+J430+#REF!+J438+J447+J450+J456+J461+J471+J473+J482+J488+#REF!+J304</f>
        <v>#REF!</v>
      </c>
      <c r="K493" s="100" t="e">
        <f>K9+K43+K58+K108+K111+K122+K155+K162+K202+K205+#REF!+K221+K226+K234+K236+K239+K242+K244+K246+K287+K289+#REF!+K397+#REF!+K418+K421+K423+K426+K430+#REF!+K438+K447+K450+K456+K461+K471+K473+K482+K488+#REF!+K304</f>
        <v>#REF!</v>
      </c>
      <c r="L493" s="14"/>
    </row>
    <row r="494" spans="1:12" hidden="1">
      <c r="A494" s="13"/>
      <c r="B494" s="2"/>
      <c r="C494" s="192"/>
      <c r="D494" s="46"/>
      <c r="E494" s="14"/>
      <c r="F494" s="14"/>
      <c r="G494" s="14"/>
      <c r="H494" s="14"/>
      <c r="I494" s="58"/>
      <c r="J494" s="94"/>
      <c r="K494" s="94"/>
      <c r="L494" s="14"/>
    </row>
    <row r="495" spans="1:12" s="148" customFormat="1">
      <c r="A495" s="142"/>
      <c r="B495" s="143" t="s">
        <v>31</v>
      </c>
      <c r="C495" s="144">
        <f>C496+C503+C511+C553+C565+C509</f>
        <v>468182</v>
      </c>
      <c r="D495" s="144">
        <f t="shared" ref="D495:H495" si="48">D496+D503+D511+D553+D565+D509</f>
        <v>0</v>
      </c>
      <c r="E495" s="144">
        <f t="shared" si="48"/>
        <v>179667</v>
      </c>
      <c r="F495" s="144">
        <f t="shared" si="48"/>
        <v>57465</v>
      </c>
      <c r="G495" s="144">
        <f t="shared" si="48"/>
        <v>142961</v>
      </c>
      <c r="H495" s="144">
        <f t="shared" si="48"/>
        <v>144873</v>
      </c>
      <c r="I495" s="187">
        <f>G495-H495</f>
        <v>-1912</v>
      </c>
      <c r="J495" s="369">
        <f>J496+J503+J511</f>
        <v>0</v>
      </c>
      <c r="K495" s="146">
        <f>K496+K503+K511</f>
        <v>0</v>
      </c>
      <c r="L495" s="147"/>
    </row>
    <row r="496" spans="1:12" ht="38.25">
      <c r="A496" s="1">
        <v>905</v>
      </c>
      <c r="B496" s="7" t="s">
        <v>6</v>
      </c>
      <c r="C496" s="103">
        <f>SUM(C497:C502)</f>
        <v>0</v>
      </c>
      <c r="D496" s="103">
        <f t="shared" ref="D496:H496" si="49">SUM(D497:D502)</f>
        <v>0</v>
      </c>
      <c r="E496" s="103">
        <f t="shared" si="49"/>
        <v>0</v>
      </c>
      <c r="F496" s="103">
        <f t="shared" si="49"/>
        <v>39</v>
      </c>
      <c r="G496" s="103">
        <f t="shared" si="49"/>
        <v>6974</v>
      </c>
      <c r="H496" s="103">
        <f t="shared" si="49"/>
        <v>3986</v>
      </c>
      <c r="I496" s="58"/>
      <c r="J496" s="370">
        <f>SUM(J497:J502)</f>
        <v>0</v>
      </c>
      <c r="K496" s="104">
        <f>SUM(K497:K502)</f>
        <v>0</v>
      </c>
      <c r="L496" s="14"/>
    </row>
    <row r="497" spans="1:12" hidden="1">
      <c r="A497" s="105"/>
      <c r="B497" s="106"/>
      <c r="C497" s="138"/>
      <c r="D497" s="132"/>
      <c r="E497" s="107"/>
      <c r="F497" s="107"/>
      <c r="G497" s="138"/>
      <c r="H497" s="139"/>
      <c r="I497" s="73"/>
      <c r="J497" s="371"/>
      <c r="K497" s="108"/>
      <c r="L497" s="14" t="s">
        <v>68</v>
      </c>
    </row>
    <row r="498" spans="1:12" s="185" customFormat="1" ht="45.75" customHeight="1">
      <c r="A498" s="105"/>
      <c r="B498" s="401" t="s">
        <v>515</v>
      </c>
      <c r="C498" s="220"/>
      <c r="D498" s="220"/>
      <c r="E498" s="220"/>
      <c r="F498" s="220"/>
      <c r="G498" s="220">
        <v>3974</v>
      </c>
      <c r="H498" s="220">
        <v>3974</v>
      </c>
      <c r="I498" s="122" t="s">
        <v>170</v>
      </c>
      <c r="J498" s="372"/>
      <c r="K498" s="221"/>
      <c r="L498" s="184" t="s">
        <v>68</v>
      </c>
    </row>
    <row r="499" spans="1:12" s="185" customFormat="1" ht="69.75" customHeight="1">
      <c r="A499" s="105"/>
      <c r="B499" s="422"/>
      <c r="C499" s="220"/>
      <c r="D499" s="220"/>
      <c r="E499" s="220"/>
      <c r="F499" s="220">
        <v>39</v>
      </c>
      <c r="G499" s="220"/>
      <c r="H499" s="220">
        <v>12</v>
      </c>
      <c r="I499" s="122" t="s">
        <v>516</v>
      </c>
      <c r="J499" s="372"/>
      <c r="K499" s="221"/>
      <c r="L499" s="184"/>
    </row>
    <row r="500" spans="1:12" s="185" customFormat="1" ht="42" customHeight="1">
      <c r="A500" s="222"/>
      <c r="B500" s="423"/>
      <c r="C500" s="219"/>
      <c r="D500" s="219"/>
      <c r="E500" s="219"/>
      <c r="F500" s="219"/>
      <c r="G500" s="220">
        <v>3000</v>
      </c>
      <c r="H500" s="220"/>
      <c r="I500" s="122" t="s">
        <v>172</v>
      </c>
      <c r="J500" s="373"/>
      <c r="K500" s="223"/>
      <c r="L500" s="184" t="s">
        <v>68</v>
      </c>
    </row>
    <row r="501" spans="1:12" hidden="1">
      <c r="A501" s="105"/>
      <c r="B501" s="122"/>
      <c r="C501" s="132"/>
      <c r="D501" s="132"/>
      <c r="E501" s="107"/>
      <c r="F501" s="220"/>
      <c r="G501" s="173"/>
      <c r="H501" s="139"/>
      <c r="I501" s="122"/>
      <c r="J501" s="371"/>
      <c r="K501" s="108"/>
      <c r="L501" s="14"/>
    </row>
    <row r="502" spans="1:12" hidden="1">
      <c r="A502" s="109"/>
      <c r="B502" s="106"/>
      <c r="C502" s="133"/>
      <c r="D502" s="133"/>
      <c r="E502" s="14"/>
      <c r="F502" s="14"/>
      <c r="G502" s="138"/>
      <c r="H502" s="139"/>
      <c r="I502" s="122"/>
      <c r="J502" s="373"/>
      <c r="K502" s="62"/>
      <c r="L502" s="14" t="s">
        <v>68</v>
      </c>
    </row>
    <row r="503" spans="1:12" ht="38.25">
      <c r="A503" s="1">
        <v>908</v>
      </c>
      <c r="B503" s="302" t="s">
        <v>8</v>
      </c>
      <c r="C503" s="218">
        <f>SUM(C504:C508)</f>
        <v>378200</v>
      </c>
      <c r="D503" s="218">
        <f t="shared" ref="D503:H503" si="50">SUM(D504:D508)</f>
        <v>0</v>
      </c>
      <c r="E503" s="218">
        <f t="shared" si="50"/>
        <v>19700</v>
      </c>
      <c r="F503" s="218">
        <f t="shared" si="50"/>
        <v>37812</v>
      </c>
      <c r="G503" s="218">
        <f t="shared" si="50"/>
        <v>17269</v>
      </c>
      <c r="H503" s="218">
        <f t="shared" si="50"/>
        <v>25821</v>
      </c>
      <c r="I503" s="122"/>
      <c r="J503" s="354">
        <f>SUM(J509)</f>
        <v>0</v>
      </c>
      <c r="K503" s="41">
        <f>SUM(K509)</f>
        <v>0</v>
      </c>
      <c r="L503" s="14"/>
    </row>
    <row r="504" spans="1:12" ht="163.5" customHeight="1">
      <c r="A504" s="390"/>
      <c r="B504" s="408" t="s">
        <v>257</v>
      </c>
      <c r="C504" s="171"/>
      <c r="D504" s="171"/>
      <c r="E504" s="76"/>
      <c r="F504" s="76">
        <f>14142-4900</f>
        <v>9242</v>
      </c>
      <c r="G504" s="76"/>
      <c r="H504" s="236">
        <v>4900</v>
      </c>
      <c r="I504" s="122" t="s">
        <v>517</v>
      </c>
      <c r="J504" s="194"/>
      <c r="K504" s="62"/>
      <c r="L504" s="14" t="s">
        <v>68</v>
      </c>
    </row>
    <row r="505" spans="1:12" ht="67.5" customHeight="1">
      <c r="A505" s="391"/>
      <c r="B505" s="416"/>
      <c r="C505" s="171"/>
      <c r="D505" s="171"/>
      <c r="E505" s="76"/>
      <c r="F505" s="76"/>
      <c r="G505" s="76">
        <v>9447</v>
      </c>
      <c r="H505" s="76">
        <v>13099</v>
      </c>
      <c r="I505" s="122" t="s">
        <v>259</v>
      </c>
      <c r="J505" s="194"/>
      <c r="K505" s="62"/>
      <c r="L505" s="14"/>
    </row>
    <row r="506" spans="1:12" ht="69.75" customHeight="1">
      <c r="A506" s="390"/>
      <c r="B506" s="408" t="s">
        <v>260</v>
      </c>
      <c r="C506" s="171"/>
      <c r="D506" s="171"/>
      <c r="E506" s="76"/>
      <c r="F506" s="76">
        <v>28570</v>
      </c>
      <c r="G506" s="76"/>
      <c r="H506" s="76"/>
      <c r="I506" s="122" t="s">
        <v>518</v>
      </c>
      <c r="J506" s="194"/>
      <c r="K506" s="62"/>
      <c r="L506" s="14"/>
    </row>
    <row r="507" spans="1:12">
      <c r="A507" s="391"/>
      <c r="B507" s="416"/>
      <c r="C507" s="171"/>
      <c r="D507" s="171"/>
      <c r="E507" s="76"/>
      <c r="F507" s="76"/>
      <c r="G507" s="76">
        <v>7822</v>
      </c>
      <c r="H507" s="76">
        <v>7822</v>
      </c>
      <c r="I507" s="122" t="s">
        <v>262</v>
      </c>
      <c r="J507" s="194"/>
      <c r="K507" s="62"/>
      <c r="L507" s="14"/>
    </row>
    <row r="508" spans="1:12" ht="111.75" customHeight="1">
      <c r="A508" s="1"/>
      <c r="B508" s="122" t="s">
        <v>519</v>
      </c>
      <c r="C508" s="76">
        <v>378200</v>
      </c>
      <c r="D508" s="218"/>
      <c r="E508" s="76">
        <v>19700</v>
      </c>
      <c r="F508" s="218"/>
      <c r="G508" s="76"/>
      <c r="H508" s="76"/>
      <c r="I508" s="122" t="s">
        <v>461</v>
      </c>
      <c r="J508" s="194"/>
      <c r="K508" s="62"/>
      <c r="L508" s="14"/>
    </row>
    <row r="509" spans="1:12" ht="38.25">
      <c r="A509" s="1">
        <v>923</v>
      </c>
      <c r="B509" s="309" t="s">
        <v>267</v>
      </c>
      <c r="C509" s="218">
        <f>C510</f>
        <v>50000</v>
      </c>
      <c r="D509" s="171"/>
      <c r="E509" s="76"/>
      <c r="F509" s="76"/>
      <c r="G509" s="171"/>
      <c r="H509" s="171"/>
      <c r="I509" s="122"/>
      <c r="J509" s="194"/>
      <c r="K509" s="62"/>
      <c r="L509" s="14" t="s">
        <v>68</v>
      </c>
    </row>
    <row r="510" spans="1:12" ht="54.75" customHeight="1">
      <c r="A510" s="1"/>
      <c r="B510" s="122" t="s">
        <v>520</v>
      </c>
      <c r="C510" s="76">
        <v>50000</v>
      </c>
      <c r="D510" s="171"/>
      <c r="E510" s="76"/>
      <c r="F510" s="76"/>
      <c r="G510" s="171"/>
      <c r="H510" s="171"/>
      <c r="I510" s="122" t="s">
        <v>521</v>
      </c>
      <c r="J510" s="194"/>
      <c r="K510" s="62"/>
      <c r="L510" s="14" t="s">
        <v>68</v>
      </c>
    </row>
    <row r="511" spans="1:12" s="185" customFormat="1" ht="29.25" customHeight="1">
      <c r="A511" s="1">
        <v>924</v>
      </c>
      <c r="B511" s="309" t="s">
        <v>12</v>
      </c>
      <c r="C511" s="218">
        <f t="shared" ref="C511:H511" si="51">SUM(C512:C552)</f>
        <v>39982</v>
      </c>
      <c r="D511" s="218">
        <f t="shared" si="51"/>
        <v>0</v>
      </c>
      <c r="E511" s="218">
        <f t="shared" si="51"/>
        <v>159967</v>
      </c>
      <c r="F511" s="218">
        <f t="shared" si="51"/>
        <v>1</v>
      </c>
      <c r="G511" s="218">
        <f t="shared" si="51"/>
        <v>118718</v>
      </c>
      <c r="H511" s="218">
        <f t="shared" si="51"/>
        <v>115066</v>
      </c>
      <c r="I511" s="122"/>
      <c r="J511" s="354">
        <f>SUM(J550:J567)</f>
        <v>0</v>
      </c>
      <c r="K511" s="41">
        <f>SUM(K550:K567)</f>
        <v>0</v>
      </c>
      <c r="L511" s="184"/>
    </row>
    <row r="512" spans="1:12" ht="68.25" customHeight="1">
      <c r="A512" s="1"/>
      <c r="B512" s="242" t="s">
        <v>448</v>
      </c>
      <c r="C512" s="134"/>
      <c r="D512" s="134"/>
      <c r="E512" s="134"/>
      <c r="F512" s="134"/>
      <c r="G512" s="134"/>
      <c r="H512" s="225">
        <v>22</v>
      </c>
      <c r="I512" s="122" t="s">
        <v>268</v>
      </c>
      <c r="J512" s="354"/>
      <c r="K512" s="41"/>
      <c r="L512" s="14"/>
    </row>
    <row r="513" spans="1:12" ht="81.75" customHeight="1">
      <c r="A513" s="390"/>
      <c r="B513" s="408" t="s">
        <v>269</v>
      </c>
      <c r="C513" s="134"/>
      <c r="D513" s="134"/>
      <c r="E513" s="237"/>
      <c r="F513" s="134"/>
      <c r="G513" s="134"/>
      <c r="H513" s="76">
        <v>1195</v>
      </c>
      <c r="I513" s="122" t="s">
        <v>522</v>
      </c>
      <c r="J513" s="354"/>
      <c r="K513" s="41"/>
      <c r="L513" s="14"/>
    </row>
    <row r="514" spans="1:12" ht="25.5">
      <c r="A514" s="391"/>
      <c r="B514" s="416"/>
      <c r="C514" s="134"/>
      <c r="D514" s="134"/>
      <c r="E514" s="237"/>
      <c r="F514" s="76">
        <v>1</v>
      </c>
      <c r="G514" s="134"/>
      <c r="H514" s="76"/>
      <c r="I514" s="122" t="s">
        <v>271</v>
      </c>
      <c r="J514" s="354"/>
      <c r="K514" s="41"/>
      <c r="L514" s="14"/>
    </row>
    <row r="515" spans="1:12" ht="38.25">
      <c r="A515" s="390"/>
      <c r="B515" s="408" t="s">
        <v>272</v>
      </c>
      <c r="C515" s="171"/>
      <c r="D515" s="171"/>
      <c r="E515" s="238">
        <f>11800+69000</f>
        <v>80800</v>
      </c>
      <c r="F515" s="171"/>
      <c r="G515" s="14"/>
      <c r="H515" s="14"/>
      <c r="I515" s="122" t="s">
        <v>273</v>
      </c>
      <c r="J515" s="354"/>
      <c r="K515" s="41"/>
      <c r="L515" s="14" t="s">
        <v>68</v>
      </c>
    </row>
    <row r="516" spans="1:12" ht="39.75" customHeight="1">
      <c r="A516" s="391"/>
      <c r="B516" s="416"/>
      <c r="C516" s="171"/>
      <c r="D516" s="171"/>
      <c r="E516" s="238"/>
      <c r="F516" s="171"/>
      <c r="G516" s="76">
        <v>113849</v>
      </c>
      <c r="H516" s="76">
        <v>113849</v>
      </c>
      <c r="I516" s="122" t="s">
        <v>274</v>
      </c>
      <c r="J516" s="354"/>
      <c r="K516" s="41"/>
      <c r="L516" s="14"/>
    </row>
    <row r="517" spans="1:12" ht="28.5" customHeight="1">
      <c r="A517" s="390"/>
      <c r="B517" s="408" t="s">
        <v>275</v>
      </c>
      <c r="C517" s="171"/>
      <c r="D517" s="171"/>
      <c r="E517" s="228">
        <v>6600</v>
      </c>
      <c r="F517" s="76"/>
      <c r="G517" s="76"/>
      <c r="H517" s="171"/>
      <c r="I517" s="122" t="s">
        <v>449</v>
      </c>
      <c r="J517" s="354"/>
      <c r="K517" s="41"/>
      <c r="L517" s="14" t="s">
        <v>68</v>
      </c>
    </row>
    <row r="518" spans="1:12" ht="40.5" customHeight="1">
      <c r="A518" s="391"/>
      <c r="B518" s="416"/>
      <c r="C518" s="171"/>
      <c r="D518" s="171"/>
      <c r="E518" s="238"/>
      <c r="F518" s="76"/>
      <c r="G518" s="76">
        <v>3652</v>
      </c>
      <c r="H518" s="171"/>
      <c r="I518" s="122" t="s">
        <v>527</v>
      </c>
      <c r="J518" s="354"/>
      <c r="K518" s="41"/>
      <c r="L518" s="14"/>
    </row>
    <row r="519" spans="1:12" ht="28.5" customHeight="1">
      <c r="A519" s="418"/>
      <c r="B519" s="408" t="s">
        <v>278</v>
      </c>
      <c r="C519" s="239"/>
      <c r="D519" s="239"/>
      <c r="E519" s="238">
        <v>66282</v>
      </c>
      <c r="F519" s="240"/>
      <c r="G519" s="228"/>
      <c r="H519" s="239"/>
      <c r="I519" s="122" t="s">
        <v>450</v>
      </c>
      <c r="J519" s="354"/>
      <c r="K519" s="41"/>
      <c r="L519" s="14" t="s">
        <v>68</v>
      </c>
    </row>
    <row r="520" spans="1:12" ht="25.5">
      <c r="A520" s="419"/>
      <c r="B520" s="416"/>
      <c r="C520" s="239"/>
      <c r="D520" s="239"/>
      <c r="E520" s="238"/>
      <c r="F520" s="240"/>
      <c r="G520" s="228">
        <v>101</v>
      </c>
      <c r="H520" s="239"/>
      <c r="I520" s="122" t="s">
        <v>279</v>
      </c>
      <c r="J520" s="354"/>
      <c r="K520" s="41"/>
      <c r="L520" s="14"/>
    </row>
    <row r="521" spans="1:12" ht="42.75" customHeight="1">
      <c r="A521" s="1"/>
      <c r="B521" s="242" t="s">
        <v>433</v>
      </c>
      <c r="C521" s="76">
        <v>40000</v>
      </c>
      <c r="D521" s="171"/>
      <c r="E521" s="76"/>
      <c r="F521" s="76"/>
      <c r="G521" s="171"/>
      <c r="H521" s="171"/>
      <c r="I521" s="122" t="s">
        <v>528</v>
      </c>
      <c r="J521" s="194"/>
      <c r="K521" s="62"/>
      <c r="L521" s="14"/>
    </row>
    <row r="522" spans="1:12" ht="76.5" customHeight="1">
      <c r="A522" s="390"/>
      <c r="B522" s="408" t="s">
        <v>280</v>
      </c>
      <c r="C522" s="171"/>
      <c r="D522" s="171"/>
      <c r="E522" s="76">
        <v>2421</v>
      </c>
      <c r="F522" s="76"/>
      <c r="G522" s="225"/>
      <c r="H522" s="171"/>
      <c r="I522" s="122" t="s">
        <v>460</v>
      </c>
      <c r="J522" s="354"/>
      <c r="K522" s="41"/>
      <c r="L522" s="14" t="s">
        <v>68</v>
      </c>
    </row>
    <row r="523" spans="1:12" ht="86.25" customHeight="1">
      <c r="A523" s="391"/>
      <c r="B523" s="416"/>
      <c r="C523" s="171"/>
      <c r="D523" s="171"/>
      <c r="E523" s="76"/>
      <c r="F523" s="76"/>
      <c r="G523" s="225">
        <v>257</v>
      </c>
      <c r="H523" s="171"/>
      <c r="I523" s="122" t="s">
        <v>529</v>
      </c>
      <c r="J523" s="354"/>
      <c r="K523" s="41"/>
      <c r="L523" s="14"/>
    </row>
    <row r="524" spans="1:12" ht="120.75" hidden="1" customHeight="1">
      <c r="A524" s="112"/>
      <c r="B524" s="122"/>
      <c r="C524" s="239"/>
      <c r="D524" s="239"/>
      <c r="E524" s="240"/>
      <c r="F524" s="240"/>
      <c r="G524" s="171"/>
      <c r="H524" s="239"/>
      <c r="I524" s="122"/>
      <c r="J524" s="354"/>
      <c r="K524" s="41"/>
      <c r="L524" s="14"/>
    </row>
    <row r="525" spans="1:12" ht="25.5" hidden="1">
      <c r="A525" s="1">
        <v>927</v>
      </c>
      <c r="B525" s="122" t="s">
        <v>44</v>
      </c>
      <c r="C525" s="134">
        <f>SUM(C526:C536)</f>
        <v>0</v>
      </c>
      <c r="D525" s="134">
        <f t="shared" ref="D525:H525" si="52">SUM(D526:D536)</f>
        <v>0</v>
      </c>
      <c r="E525" s="134">
        <f t="shared" si="52"/>
        <v>0</v>
      </c>
      <c r="F525" s="134">
        <f t="shared" si="52"/>
        <v>0</v>
      </c>
      <c r="G525" s="134">
        <f t="shared" si="52"/>
        <v>0</v>
      </c>
      <c r="H525" s="134">
        <f t="shared" si="52"/>
        <v>0</v>
      </c>
      <c r="I525" s="122"/>
      <c r="J525" s="359"/>
      <c r="K525" s="115"/>
      <c r="L525" s="14"/>
    </row>
    <row r="526" spans="1:12" hidden="1">
      <c r="A526" s="114"/>
      <c r="B526" s="122"/>
      <c r="C526" s="174"/>
      <c r="D526" s="174"/>
      <c r="E526" s="232"/>
      <c r="F526" s="232"/>
      <c r="G526" s="232"/>
      <c r="H526" s="76"/>
      <c r="I526" s="122"/>
      <c r="J526" s="359"/>
      <c r="K526" s="115"/>
      <c r="L526" s="14" t="s">
        <v>68</v>
      </c>
    </row>
    <row r="527" spans="1:12" hidden="1">
      <c r="A527" s="114"/>
      <c r="B527" s="122"/>
      <c r="C527" s="174"/>
      <c r="D527" s="174"/>
      <c r="E527" s="232"/>
      <c r="F527" s="232"/>
      <c r="G527" s="232"/>
      <c r="H527" s="76"/>
      <c r="I527" s="122"/>
      <c r="J527" s="359"/>
      <c r="K527" s="115"/>
      <c r="L527" s="14" t="s">
        <v>68</v>
      </c>
    </row>
    <row r="528" spans="1:12" hidden="1">
      <c r="A528" s="114"/>
      <c r="B528" s="122"/>
      <c r="C528" s="174"/>
      <c r="D528" s="174"/>
      <c r="E528" s="232"/>
      <c r="F528" s="174"/>
      <c r="G528" s="232"/>
      <c r="H528" s="76"/>
      <c r="I528" s="122"/>
      <c r="J528" s="359"/>
      <c r="K528" s="115"/>
      <c r="L528" s="14" t="s">
        <v>68</v>
      </c>
    </row>
    <row r="529" spans="1:12" hidden="1">
      <c r="A529" s="114"/>
      <c r="B529" s="122"/>
      <c r="C529" s="174"/>
      <c r="D529" s="174"/>
      <c r="E529" s="232"/>
      <c r="F529" s="174"/>
      <c r="G529" s="232"/>
      <c r="H529" s="76"/>
      <c r="I529" s="122"/>
      <c r="J529" s="359"/>
      <c r="K529" s="115"/>
      <c r="L529" s="14" t="s">
        <v>68</v>
      </c>
    </row>
    <row r="530" spans="1:12" hidden="1">
      <c r="A530" s="114"/>
      <c r="B530" s="122"/>
      <c r="C530" s="174"/>
      <c r="D530" s="174"/>
      <c r="E530" s="232"/>
      <c r="F530" s="232"/>
      <c r="G530" s="232"/>
      <c r="H530" s="76"/>
      <c r="I530" s="122"/>
      <c r="J530" s="359"/>
      <c r="K530" s="115"/>
      <c r="L530" s="14"/>
    </row>
    <row r="531" spans="1:12" hidden="1">
      <c r="A531" s="114"/>
      <c r="B531" s="122"/>
      <c r="C531" s="174"/>
      <c r="D531" s="174"/>
      <c r="E531" s="232"/>
      <c r="F531" s="232"/>
      <c r="G531" s="232"/>
      <c r="H531" s="76"/>
      <c r="I531" s="122"/>
      <c r="J531" s="359"/>
      <c r="K531" s="115"/>
      <c r="L531" s="14" t="s">
        <v>68</v>
      </c>
    </row>
    <row r="532" spans="1:12" hidden="1">
      <c r="A532" s="114"/>
      <c r="B532" s="122"/>
      <c r="C532" s="174"/>
      <c r="D532" s="174"/>
      <c r="E532" s="232"/>
      <c r="F532" s="174"/>
      <c r="G532" s="232"/>
      <c r="H532" s="76"/>
      <c r="I532" s="122"/>
      <c r="J532" s="359"/>
      <c r="K532" s="115"/>
      <c r="L532" s="14" t="s">
        <v>68</v>
      </c>
    </row>
    <row r="533" spans="1:12" hidden="1">
      <c r="A533" s="114"/>
      <c r="B533" s="122"/>
      <c r="C533" s="174"/>
      <c r="D533" s="174"/>
      <c r="E533" s="174"/>
      <c r="F533" s="232"/>
      <c r="G533" s="232"/>
      <c r="H533" s="76"/>
      <c r="I533" s="122"/>
      <c r="J533" s="359"/>
      <c r="K533" s="115"/>
      <c r="L533" s="14" t="s">
        <v>68</v>
      </c>
    </row>
    <row r="534" spans="1:12" ht="51" hidden="1">
      <c r="A534" s="114"/>
      <c r="B534" s="122"/>
      <c r="C534" s="174"/>
      <c r="D534" s="174"/>
      <c r="E534" s="232"/>
      <c r="F534" s="174"/>
      <c r="G534" s="232"/>
      <c r="H534" s="76"/>
      <c r="I534" s="122"/>
      <c r="J534" s="359"/>
      <c r="K534" s="115"/>
      <c r="L534" s="121" t="s">
        <v>86</v>
      </c>
    </row>
    <row r="535" spans="1:12" hidden="1">
      <c r="A535" s="114"/>
      <c r="B535" s="122"/>
      <c r="C535" s="174"/>
      <c r="D535" s="174"/>
      <c r="E535" s="232"/>
      <c r="F535" s="232"/>
      <c r="G535" s="232"/>
      <c r="H535" s="76"/>
      <c r="I535" s="122"/>
      <c r="J535" s="359"/>
      <c r="K535" s="115"/>
      <c r="L535" s="14"/>
    </row>
    <row r="536" spans="1:12" hidden="1">
      <c r="A536" s="114"/>
      <c r="B536" s="122"/>
      <c r="C536" s="174"/>
      <c r="D536" s="232"/>
      <c r="E536" s="232"/>
      <c r="F536" s="232"/>
      <c r="G536" s="232"/>
      <c r="H536" s="76"/>
      <c r="I536" s="122"/>
      <c r="J536" s="359"/>
      <c r="K536" s="115"/>
      <c r="L536" s="14"/>
    </row>
    <row r="537" spans="1:12" ht="38.25" hidden="1">
      <c r="A537" s="114">
        <v>938</v>
      </c>
      <c r="B537" s="122" t="s">
        <v>18</v>
      </c>
      <c r="C537" s="241">
        <f>SUM(C538:C539)</f>
        <v>0</v>
      </c>
      <c r="D537" s="241">
        <f t="shared" ref="D537:H537" si="53">SUM(D538:D539)</f>
        <v>0</v>
      </c>
      <c r="E537" s="241">
        <f t="shared" si="53"/>
        <v>0</v>
      </c>
      <c r="F537" s="241">
        <f t="shared" si="53"/>
        <v>0</v>
      </c>
      <c r="G537" s="241">
        <f t="shared" si="53"/>
        <v>0</v>
      </c>
      <c r="H537" s="241">
        <f t="shared" si="53"/>
        <v>0</v>
      </c>
      <c r="I537" s="122"/>
      <c r="J537" s="359"/>
      <c r="K537" s="115"/>
      <c r="L537" s="14"/>
    </row>
    <row r="538" spans="1:12" hidden="1">
      <c r="A538" s="114"/>
      <c r="B538" s="122"/>
      <c r="C538" s="174"/>
      <c r="D538" s="174"/>
      <c r="E538" s="174"/>
      <c r="F538" s="232"/>
      <c r="G538" s="232"/>
      <c r="H538" s="76"/>
      <c r="I538" s="122"/>
      <c r="J538" s="359"/>
      <c r="K538" s="115"/>
      <c r="L538" s="14" t="s">
        <v>68</v>
      </c>
    </row>
    <row r="539" spans="1:12" hidden="1">
      <c r="A539" s="114"/>
      <c r="B539" s="122"/>
      <c r="C539" s="174"/>
      <c r="D539" s="174"/>
      <c r="E539" s="232"/>
      <c r="F539" s="232"/>
      <c r="G539" s="232"/>
      <c r="H539" s="76"/>
      <c r="I539" s="122"/>
      <c r="J539" s="359"/>
      <c r="K539" s="115"/>
      <c r="L539" s="14"/>
    </row>
    <row r="540" spans="1:12" ht="151.5" customHeight="1">
      <c r="A540" s="114"/>
      <c r="B540" s="122" t="s">
        <v>607</v>
      </c>
      <c r="C540" s="232">
        <v>-18</v>
      </c>
      <c r="D540" s="174"/>
      <c r="E540" s="232"/>
      <c r="F540" s="232"/>
      <c r="G540" s="232"/>
      <c r="H540" s="76"/>
      <c r="I540" s="122" t="s">
        <v>291</v>
      </c>
      <c r="J540" s="359"/>
      <c r="K540" s="115"/>
      <c r="L540" s="14"/>
    </row>
    <row r="541" spans="1:12" ht="44.25" customHeight="1">
      <c r="A541" s="420"/>
      <c r="B541" s="408" t="s">
        <v>285</v>
      </c>
      <c r="C541" s="174"/>
      <c r="D541" s="174"/>
      <c r="E541" s="232">
        <v>3864</v>
      </c>
      <c r="F541" s="232"/>
      <c r="G541" s="232"/>
      <c r="H541" s="76"/>
      <c r="I541" s="122" t="s">
        <v>451</v>
      </c>
      <c r="J541" s="359"/>
      <c r="K541" s="115"/>
      <c r="L541" s="14"/>
    </row>
    <row r="542" spans="1:12" ht="25.5">
      <c r="A542" s="421"/>
      <c r="B542" s="416"/>
      <c r="C542" s="174"/>
      <c r="D542" s="174"/>
      <c r="E542" s="232"/>
      <c r="F542" s="232"/>
      <c r="G542" s="232">
        <v>859</v>
      </c>
      <c r="H542" s="76"/>
      <c r="I542" s="122" t="s">
        <v>287</v>
      </c>
      <c r="J542" s="359"/>
      <c r="K542" s="115"/>
      <c r="L542" s="14"/>
    </row>
    <row r="543" spans="1:12" hidden="1">
      <c r="A543" s="1"/>
      <c r="B543" s="122"/>
      <c r="C543" s="46"/>
      <c r="D543" s="46"/>
      <c r="E543" s="14"/>
      <c r="F543" s="14"/>
      <c r="G543" s="46"/>
      <c r="H543" s="46"/>
      <c r="I543" s="122"/>
      <c r="J543" s="354"/>
      <c r="K543" s="41"/>
      <c r="L543" s="14" t="s">
        <v>68</v>
      </c>
    </row>
    <row r="544" spans="1:12" ht="15.75" hidden="1">
      <c r="A544" s="112"/>
      <c r="B544" s="122"/>
      <c r="C544" s="135"/>
      <c r="D544" s="135"/>
      <c r="E544" s="113"/>
      <c r="F544" s="113"/>
      <c r="G544" s="46"/>
      <c r="H544" s="135"/>
      <c r="I544" s="122"/>
      <c r="J544" s="354"/>
      <c r="K544" s="41"/>
      <c r="L544" s="14" t="s">
        <v>68</v>
      </c>
    </row>
    <row r="545" spans="1:12" hidden="1">
      <c r="A545" s="1"/>
      <c r="B545" s="122"/>
      <c r="C545" s="46"/>
      <c r="D545" s="46"/>
      <c r="E545" s="14"/>
      <c r="F545" s="14"/>
      <c r="G545" s="46"/>
      <c r="H545" s="46"/>
      <c r="I545" s="122"/>
      <c r="J545" s="354"/>
      <c r="K545" s="41"/>
      <c r="L545" s="14" t="s">
        <v>68</v>
      </c>
    </row>
    <row r="546" spans="1:12" ht="15.75" hidden="1">
      <c r="A546" s="112"/>
      <c r="B546" s="122"/>
      <c r="C546" s="135"/>
      <c r="D546" s="135"/>
      <c r="E546" s="113"/>
      <c r="F546" s="113"/>
      <c r="G546" s="46"/>
      <c r="H546" s="135"/>
      <c r="I546" s="122"/>
      <c r="J546" s="354"/>
      <c r="K546" s="41"/>
      <c r="L546" s="14" t="s">
        <v>68</v>
      </c>
    </row>
    <row r="547" spans="1:12" s="185" customFormat="1" ht="15.75" hidden="1">
      <c r="A547" s="112"/>
      <c r="B547" s="122"/>
      <c r="C547" s="113"/>
      <c r="D547" s="184"/>
      <c r="E547" s="31"/>
      <c r="F547" s="113"/>
      <c r="G547" s="184"/>
      <c r="H547" s="113"/>
      <c r="I547" s="122"/>
      <c r="J547" s="354"/>
      <c r="K547" s="41"/>
      <c r="L547" s="184"/>
    </row>
    <row r="548" spans="1:12" ht="15.75" hidden="1">
      <c r="A548" s="112"/>
      <c r="B548" s="122"/>
      <c r="C548" s="46"/>
      <c r="D548" s="46"/>
      <c r="E548" s="113"/>
      <c r="F548" s="113"/>
      <c r="G548" s="14"/>
      <c r="H548" s="113"/>
      <c r="I548" s="122"/>
      <c r="J548" s="354"/>
      <c r="K548" s="41"/>
      <c r="L548" s="14" t="s">
        <v>68</v>
      </c>
    </row>
    <row r="549" spans="1:12" ht="15.75" hidden="1">
      <c r="A549" s="112"/>
      <c r="B549" s="111"/>
      <c r="C549" s="46"/>
      <c r="D549" s="135"/>
      <c r="E549" s="113"/>
      <c r="F549" s="113"/>
      <c r="G549" s="14"/>
      <c r="H549" s="113"/>
      <c r="I549" s="122"/>
      <c r="J549" s="354"/>
      <c r="K549" s="41"/>
      <c r="L549" s="14" t="s">
        <v>68</v>
      </c>
    </row>
    <row r="550" spans="1:12" hidden="1">
      <c r="A550" s="114"/>
      <c r="B550" s="95"/>
      <c r="C550" s="136"/>
      <c r="D550" s="136"/>
      <c r="E550" s="96"/>
      <c r="F550" s="96"/>
      <c r="G550" s="96"/>
      <c r="H550" s="14"/>
      <c r="I550" s="122"/>
      <c r="J550" s="359"/>
      <c r="K550" s="115"/>
      <c r="L550" s="14" t="s">
        <v>68</v>
      </c>
    </row>
    <row r="551" spans="1:12" hidden="1">
      <c r="A551" s="114"/>
      <c r="B551" s="95"/>
      <c r="C551" s="136"/>
      <c r="D551" s="174"/>
      <c r="E551" s="96"/>
      <c r="F551" s="96"/>
      <c r="G551" s="96"/>
      <c r="H551" s="14"/>
      <c r="I551" s="122"/>
      <c r="J551" s="359"/>
      <c r="K551" s="115"/>
      <c r="L551" s="14" t="s">
        <v>68</v>
      </c>
    </row>
    <row r="552" spans="1:12" hidden="1">
      <c r="A552" s="114"/>
      <c r="B552" s="95"/>
      <c r="C552" s="136"/>
      <c r="D552" s="136"/>
      <c r="E552" s="96"/>
      <c r="F552" s="96"/>
      <c r="G552" s="96"/>
      <c r="H552" s="14"/>
      <c r="I552" s="122"/>
      <c r="J552" s="359"/>
      <c r="K552" s="115"/>
      <c r="L552" s="14" t="s">
        <v>68</v>
      </c>
    </row>
    <row r="553" spans="1:12" ht="25.5">
      <c r="A553" s="1">
        <v>927</v>
      </c>
      <c r="B553" s="302" t="s">
        <v>44</v>
      </c>
      <c r="C553" s="13">
        <f>SUM(C554:C564)</f>
        <v>0</v>
      </c>
      <c r="D553" s="13">
        <f t="shared" ref="D553:H553" si="54">SUM(D554:D564)</f>
        <v>0</v>
      </c>
      <c r="E553" s="13">
        <f t="shared" si="54"/>
        <v>0</v>
      </c>
      <c r="F553" s="13">
        <f t="shared" si="54"/>
        <v>19613</v>
      </c>
      <c r="G553" s="13">
        <f t="shared" si="54"/>
        <v>0</v>
      </c>
      <c r="H553" s="13">
        <f t="shared" si="54"/>
        <v>0</v>
      </c>
      <c r="I553" s="122"/>
      <c r="J553" s="359"/>
      <c r="K553" s="115"/>
      <c r="L553" s="14"/>
    </row>
    <row r="554" spans="1:12" ht="38.25">
      <c r="A554" s="211"/>
      <c r="B554" s="310" t="s">
        <v>152</v>
      </c>
      <c r="C554" s="212"/>
      <c r="D554" s="212"/>
      <c r="E554" s="213"/>
      <c r="F554" s="213">
        <v>11737</v>
      </c>
      <c r="G554" s="213"/>
      <c r="H554" s="191"/>
      <c r="I554" s="122" t="s">
        <v>530</v>
      </c>
      <c r="J554" s="359"/>
      <c r="K554" s="115"/>
      <c r="L554" s="14" t="s">
        <v>68</v>
      </c>
    </row>
    <row r="555" spans="1:12" ht="25.5">
      <c r="A555" s="211"/>
      <c r="B555" s="310" t="s">
        <v>153</v>
      </c>
      <c r="C555" s="212"/>
      <c r="D555" s="213"/>
      <c r="E555" s="213"/>
      <c r="F555" s="213">
        <v>7876</v>
      </c>
      <c r="G555" s="213"/>
      <c r="H555" s="191"/>
      <c r="I555" s="122" t="s">
        <v>530</v>
      </c>
      <c r="J555" s="359"/>
      <c r="K555" s="115"/>
      <c r="L555" s="14" t="s">
        <v>68</v>
      </c>
    </row>
    <row r="556" spans="1:12" hidden="1">
      <c r="A556" s="114"/>
      <c r="B556" s="170"/>
      <c r="C556" s="136"/>
      <c r="D556" s="136"/>
      <c r="E556" s="96"/>
      <c r="F556" s="136"/>
      <c r="G556" s="96"/>
      <c r="H556" s="14"/>
      <c r="I556" s="122"/>
      <c r="J556" s="359"/>
      <c r="K556" s="115"/>
      <c r="L556" s="14" t="s">
        <v>68</v>
      </c>
    </row>
    <row r="557" spans="1:12" hidden="1">
      <c r="A557" s="114"/>
      <c r="B557" s="170"/>
      <c r="C557" s="136"/>
      <c r="D557" s="136"/>
      <c r="E557" s="96"/>
      <c r="F557" s="136"/>
      <c r="G557" s="96"/>
      <c r="H557" s="14"/>
      <c r="I557" s="122"/>
      <c r="J557" s="359"/>
      <c r="K557" s="115"/>
      <c r="L557" s="14" t="s">
        <v>68</v>
      </c>
    </row>
    <row r="558" spans="1:12" hidden="1">
      <c r="A558" s="114"/>
      <c r="B558" s="95"/>
      <c r="C558" s="136"/>
      <c r="D558" s="136"/>
      <c r="E558" s="96"/>
      <c r="F558" s="96"/>
      <c r="G558" s="96"/>
      <c r="H558" s="14"/>
      <c r="I558" s="122"/>
      <c r="J558" s="359"/>
      <c r="K558" s="115"/>
      <c r="L558" s="14"/>
    </row>
    <row r="559" spans="1:12" hidden="1">
      <c r="A559" s="114"/>
      <c r="B559" s="170"/>
      <c r="C559" s="136"/>
      <c r="D559" s="136"/>
      <c r="E559" s="96"/>
      <c r="F559" s="96"/>
      <c r="G559" s="96"/>
      <c r="H559" s="14"/>
      <c r="I559" s="122"/>
      <c r="J559" s="359"/>
      <c r="K559" s="115"/>
      <c r="L559" s="14" t="s">
        <v>68</v>
      </c>
    </row>
    <row r="560" spans="1:12" hidden="1">
      <c r="A560" s="114"/>
      <c r="B560" s="170"/>
      <c r="C560" s="136"/>
      <c r="D560" s="136"/>
      <c r="E560" s="96"/>
      <c r="F560" s="136"/>
      <c r="G560" s="96"/>
      <c r="H560" s="14"/>
      <c r="I560" s="122"/>
      <c r="J560" s="359"/>
      <c r="K560" s="115"/>
      <c r="L560" s="14" t="s">
        <v>68</v>
      </c>
    </row>
    <row r="561" spans="1:12" hidden="1">
      <c r="A561" s="114"/>
      <c r="B561" s="95"/>
      <c r="C561" s="136"/>
      <c r="D561" s="136"/>
      <c r="E561" s="136"/>
      <c r="F561" s="96"/>
      <c r="G561" s="96"/>
      <c r="H561" s="14"/>
      <c r="I561" s="122"/>
      <c r="J561" s="359"/>
      <c r="K561" s="115"/>
      <c r="L561" s="14" t="s">
        <v>68</v>
      </c>
    </row>
    <row r="562" spans="1:12" ht="51" hidden="1">
      <c r="A562" s="114"/>
      <c r="B562" s="95"/>
      <c r="C562" s="136"/>
      <c r="D562" s="136"/>
      <c r="E562" s="96"/>
      <c r="F562" s="136"/>
      <c r="G562" s="96"/>
      <c r="H562" s="14"/>
      <c r="I562" s="122"/>
      <c r="J562" s="359"/>
      <c r="K562" s="115"/>
      <c r="L562" s="121" t="s">
        <v>86</v>
      </c>
    </row>
    <row r="563" spans="1:12" hidden="1">
      <c r="A563" s="114"/>
      <c r="B563" s="95"/>
      <c r="C563" s="136"/>
      <c r="D563" s="136"/>
      <c r="E563" s="96"/>
      <c r="F563" s="96"/>
      <c r="G563" s="96"/>
      <c r="H563" s="14"/>
      <c r="I563" s="122"/>
      <c r="J563" s="359"/>
      <c r="K563" s="115"/>
      <c r="L563" s="14"/>
    </row>
    <row r="564" spans="1:12" hidden="1">
      <c r="A564" s="114"/>
      <c r="B564" s="95"/>
      <c r="C564" s="136"/>
      <c r="D564" s="96"/>
      <c r="E564" s="96"/>
      <c r="F564" s="96"/>
      <c r="G564" s="96"/>
      <c r="H564" s="14"/>
      <c r="I564" s="40"/>
      <c r="J564" s="359"/>
      <c r="K564" s="115"/>
      <c r="L564" s="14"/>
    </row>
    <row r="565" spans="1:12" ht="38.25" hidden="1">
      <c r="A565" s="114">
        <v>938</v>
      </c>
      <c r="B565" s="302" t="s">
        <v>18</v>
      </c>
      <c r="C565" s="114">
        <f>SUM(C566:C567)</f>
        <v>0</v>
      </c>
      <c r="D565" s="114">
        <f t="shared" ref="D565:H565" si="55">SUM(D566:D567)</f>
        <v>0</v>
      </c>
      <c r="E565" s="114">
        <f t="shared" si="55"/>
        <v>0</v>
      </c>
      <c r="F565" s="114">
        <f t="shared" si="55"/>
        <v>0</v>
      </c>
      <c r="G565" s="114">
        <f t="shared" si="55"/>
        <v>0</v>
      </c>
      <c r="H565" s="114">
        <f t="shared" si="55"/>
        <v>0</v>
      </c>
      <c r="I565" s="9"/>
      <c r="J565" s="359"/>
      <c r="K565" s="115"/>
      <c r="L565" s="14"/>
    </row>
    <row r="566" spans="1:12" hidden="1">
      <c r="A566" s="114"/>
      <c r="B566" s="95"/>
      <c r="C566" s="136"/>
      <c r="D566" s="136"/>
      <c r="E566" s="136"/>
      <c r="F566" s="96"/>
      <c r="G566" s="96"/>
      <c r="H566" s="14"/>
      <c r="I566" s="9"/>
      <c r="J566" s="359"/>
      <c r="K566" s="115"/>
      <c r="L566" s="14" t="s">
        <v>68</v>
      </c>
    </row>
    <row r="567" spans="1:12" hidden="1">
      <c r="A567" s="114"/>
      <c r="B567" s="95"/>
      <c r="C567" s="136"/>
      <c r="D567" s="136"/>
      <c r="E567" s="96"/>
      <c r="F567" s="96"/>
      <c r="G567" s="96"/>
      <c r="H567" s="14"/>
      <c r="I567" s="73"/>
      <c r="J567" s="359"/>
      <c r="K567" s="115"/>
      <c r="L567" s="14"/>
    </row>
    <row r="568" spans="1:12">
      <c r="A568" s="114"/>
      <c r="B568" s="6" t="s">
        <v>32</v>
      </c>
      <c r="C568" s="80">
        <f>C493+C495</f>
        <v>2932874</v>
      </c>
      <c r="D568" s="80">
        <f t="shared" ref="D568:H568" si="56">D493+D495</f>
        <v>-13687</v>
      </c>
      <c r="E568" s="80">
        <f t="shared" si="56"/>
        <v>381527</v>
      </c>
      <c r="F568" s="80">
        <f t="shared" si="56"/>
        <v>677582</v>
      </c>
      <c r="G568" s="80">
        <f t="shared" si="56"/>
        <v>681914</v>
      </c>
      <c r="H568" s="80">
        <f t="shared" si="56"/>
        <v>681914</v>
      </c>
      <c r="I568" s="116">
        <f>G568-H568</f>
        <v>0</v>
      </c>
      <c r="J568" s="368" t="e">
        <f>SUM(J493+J495)</f>
        <v>#REF!</v>
      </c>
      <c r="K568" s="100" t="e">
        <f>SUM(K493+K495)</f>
        <v>#REF!</v>
      </c>
      <c r="L568" s="14"/>
    </row>
    <row r="569" spans="1:12" hidden="1">
      <c r="A569" s="13"/>
      <c r="B569" s="117" t="s">
        <v>32</v>
      </c>
      <c r="C569" s="46">
        <v>2932874</v>
      </c>
      <c r="D569" s="46">
        <v>-13687</v>
      </c>
      <c r="E569" s="14">
        <v>381527</v>
      </c>
      <c r="F569" s="14">
        <v>677582</v>
      </c>
      <c r="G569" s="14">
        <v>682117</v>
      </c>
      <c r="H569" s="81">
        <v>682117</v>
      </c>
      <c r="I569" s="58"/>
      <c r="J569" s="374"/>
      <c r="K569" s="62"/>
      <c r="L569" s="14"/>
    </row>
    <row r="570" spans="1:12" s="148" customFormat="1" ht="53.25" customHeight="1">
      <c r="A570" s="413" t="s">
        <v>0</v>
      </c>
      <c r="B570" s="413"/>
      <c r="C570" s="151">
        <f t="shared" ref="C570:D570" si="57">C576+C583+C585+C586+C580+C584+C574+C573+C572+C575</f>
        <v>0</v>
      </c>
      <c r="D570" s="151">
        <f t="shared" si="57"/>
        <v>0</v>
      </c>
      <c r="E570" s="151">
        <f>E576+E583+E585+E586+E580+E584+E574+E573+E572+E575</f>
        <v>8682</v>
      </c>
      <c r="F570" s="151">
        <f>F576+F583+F585+F586+F580+F584+F574+F573+F572+F575+F581+F582</f>
        <v>62569</v>
      </c>
      <c r="G570" s="151"/>
      <c r="H570" s="151">
        <f t="shared" ref="H570" si="58">H576+H583+H585+H586+H580+H584+H574+H573+H572+H575</f>
        <v>0</v>
      </c>
      <c r="I570" s="145"/>
      <c r="J570" s="375">
        <f>SUM(J571:J575)</f>
        <v>0</v>
      </c>
      <c r="K570" s="152"/>
      <c r="L570" s="147"/>
    </row>
    <row r="571" spans="1:12" ht="33.75" hidden="1">
      <c r="A571" s="1">
        <v>905</v>
      </c>
      <c r="B571" s="38" t="s">
        <v>6</v>
      </c>
      <c r="C571" s="46"/>
      <c r="D571" s="46"/>
      <c r="E571" s="46"/>
      <c r="F571" s="133"/>
      <c r="G571" s="46"/>
      <c r="H571" s="46"/>
      <c r="I571" s="73"/>
      <c r="J571" s="194">
        <v>0</v>
      </c>
      <c r="K571" s="62"/>
      <c r="L571" s="14"/>
    </row>
    <row r="572" spans="1:12" ht="38.25">
      <c r="A572" s="1">
        <v>901</v>
      </c>
      <c r="B572" s="302" t="s">
        <v>2</v>
      </c>
      <c r="C572" s="213"/>
      <c r="D572" s="213"/>
      <c r="E572" s="213"/>
      <c r="F572" s="213">
        <v>42070</v>
      </c>
      <c r="G572" s="213"/>
      <c r="H572" s="213"/>
      <c r="I572" s="122"/>
      <c r="J572" s="194"/>
      <c r="K572" s="62"/>
      <c r="L572" s="14"/>
    </row>
    <row r="573" spans="1:12">
      <c r="A573" s="1">
        <v>902</v>
      </c>
      <c r="B573" s="302" t="s">
        <v>3</v>
      </c>
      <c r="C573" s="213"/>
      <c r="D573" s="213"/>
      <c r="E573" s="213">
        <v>7397</v>
      </c>
      <c r="F573" s="213"/>
      <c r="G573" s="213"/>
      <c r="H573" s="213"/>
      <c r="I573" s="122"/>
      <c r="J573" s="376"/>
      <c r="K573" s="119"/>
      <c r="L573" s="14"/>
    </row>
    <row r="574" spans="1:12" ht="25.5">
      <c r="A574" s="1">
        <v>903</v>
      </c>
      <c r="B574" s="302" t="s">
        <v>4</v>
      </c>
      <c r="C574" s="213"/>
      <c r="D574" s="213"/>
      <c r="E574" s="213">
        <v>183</v>
      </c>
      <c r="F574" s="213">
        <v>18223</v>
      </c>
      <c r="G574" s="213"/>
      <c r="H574" s="213"/>
      <c r="I574" s="122"/>
      <c r="J574" s="376"/>
      <c r="K574" s="119"/>
      <c r="L574" s="14"/>
    </row>
    <row r="575" spans="1:12" ht="38.25">
      <c r="A575" s="1">
        <v>909</v>
      </c>
      <c r="B575" s="302" t="s">
        <v>9</v>
      </c>
      <c r="C575" s="213"/>
      <c r="D575" s="213"/>
      <c r="E575" s="213"/>
      <c r="F575" s="213">
        <v>1031</v>
      </c>
      <c r="G575" s="213"/>
      <c r="H575" s="213"/>
      <c r="I575" s="122"/>
      <c r="J575" s="194"/>
      <c r="K575" s="62"/>
      <c r="L575" s="14"/>
    </row>
    <row r="576" spans="1:12" ht="25.5" hidden="1">
      <c r="A576" s="1">
        <v>910</v>
      </c>
      <c r="B576" s="302" t="s">
        <v>92</v>
      </c>
      <c r="C576" s="213"/>
      <c r="D576" s="213"/>
      <c r="E576" s="213"/>
      <c r="F576" s="213"/>
      <c r="G576" s="213"/>
      <c r="H576" s="213"/>
      <c r="I576" s="180"/>
      <c r="J576" s="194"/>
      <c r="K576" s="62"/>
      <c r="L576" s="14"/>
    </row>
    <row r="577" spans="1:12" ht="25.5" hidden="1">
      <c r="A577" s="1">
        <v>912</v>
      </c>
      <c r="B577" s="302" t="s">
        <v>57</v>
      </c>
      <c r="C577" s="213"/>
      <c r="D577" s="213"/>
      <c r="E577" s="213"/>
      <c r="F577" s="213"/>
      <c r="G577" s="213"/>
      <c r="H577" s="213"/>
      <c r="I577" s="414"/>
      <c r="J577" s="194"/>
      <c r="K577" s="62"/>
      <c r="L577" s="14" t="s">
        <v>68</v>
      </c>
    </row>
    <row r="578" spans="1:12" ht="38.25" hidden="1">
      <c r="A578" s="415">
        <v>923</v>
      </c>
      <c r="B578" s="7" t="s">
        <v>58</v>
      </c>
      <c r="C578" s="213"/>
      <c r="D578" s="213"/>
      <c r="E578" s="213"/>
      <c r="F578" s="213"/>
      <c r="G578" s="213"/>
      <c r="H578" s="213"/>
      <c r="I578" s="414"/>
      <c r="J578" s="194"/>
      <c r="K578" s="62"/>
      <c r="L578" s="14" t="s">
        <v>68</v>
      </c>
    </row>
    <row r="579" spans="1:12" hidden="1">
      <c r="A579" s="415"/>
      <c r="B579" s="7"/>
      <c r="C579" s="213"/>
      <c r="D579" s="213"/>
      <c r="E579" s="213"/>
      <c r="F579" s="213"/>
      <c r="G579" s="213"/>
      <c r="H579" s="213"/>
      <c r="I579" s="180"/>
      <c r="J579" s="194"/>
      <c r="K579" s="62"/>
      <c r="L579" s="14"/>
    </row>
    <row r="580" spans="1:12" ht="25.5">
      <c r="A580" s="1">
        <v>927</v>
      </c>
      <c r="B580" s="309" t="s">
        <v>44</v>
      </c>
      <c r="C580" s="213"/>
      <c r="D580" s="213"/>
      <c r="E580" s="213">
        <v>150</v>
      </c>
      <c r="F580" s="213"/>
      <c r="G580" s="213"/>
      <c r="H580" s="213"/>
      <c r="I580" s="122"/>
      <c r="L580" s="14"/>
    </row>
    <row r="581" spans="1:12" ht="25.5">
      <c r="A581" s="1">
        <v>913</v>
      </c>
      <c r="B581" s="311" t="s">
        <v>34</v>
      </c>
      <c r="C581" s="213"/>
      <c r="D581" s="213"/>
      <c r="E581" s="213"/>
      <c r="F581" s="213">
        <v>548</v>
      </c>
      <c r="G581" s="213"/>
      <c r="H581" s="213"/>
      <c r="I581" s="180"/>
      <c r="J581" s="194"/>
      <c r="K581" s="62"/>
      <c r="L581" s="14"/>
    </row>
    <row r="582" spans="1:12" ht="25.5">
      <c r="A582" s="1">
        <v>932</v>
      </c>
      <c r="B582" s="309" t="s">
        <v>452</v>
      </c>
      <c r="C582" s="213"/>
      <c r="D582" s="213"/>
      <c r="E582" s="213"/>
      <c r="F582" s="213">
        <v>697</v>
      </c>
      <c r="G582" s="213"/>
      <c r="H582" s="213"/>
      <c r="I582" s="180"/>
      <c r="L582" s="14"/>
    </row>
    <row r="583" spans="1:12" ht="38.25" hidden="1">
      <c r="A583" s="1">
        <v>938</v>
      </c>
      <c r="B583" s="309" t="s">
        <v>93</v>
      </c>
      <c r="C583" s="213"/>
      <c r="D583" s="213"/>
      <c r="E583" s="213"/>
      <c r="F583" s="213"/>
      <c r="G583" s="213"/>
      <c r="H583" s="213"/>
      <c r="I583" s="180"/>
      <c r="L583" s="14"/>
    </row>
    <row r="584" spans="1:12" s="185" customFormat="1" ht="38.25">
      <c r="A584" s="1">
        <v>940</v>
      </c>
      <c r="B584" s="309" t="s">
        <v>19</v>
      </c>
      <c r="C584" s="213"/>
      <c r="D584" s="213"/>
      <c r="E584" s="213">
        <v>400</v>
      </c>
      <c r="F584" s="213"/>
      <c r="G584" s="213"/>
      <c r="H584" s="213"/>
      <c r="I584" s="214"/>
      <c r="L584" s="184"/>
    </row>
    <row r="585" spans="1:12" ht="51">
      <c r="A585" s="1">
        <v>941</v>
      </c>
      <c r="B585" s="7" t="s">
        <v>51</v>
      </c>
      <c r="C585" s="213"/>
      <c r="D585" s="213"/>
      <c r="E585" s="213">
        <v>452</v>
      </c>
      <c r="F585" s="213"/>
      <c r="G585" s="213"/>
      <c r="H585" s="213"/>
      <c r="I585" s="122"/>
      <c r="L585" s="14"/>
    </row>
    <row r="586" spans="1:12" ht="25.5">
      <c r="A586" s="1">
        <v>947</v>
      </c>
      <c r="B586" s="309" t="s">
        <v>22</v>
      </c>
      <c r="C586" s="213"/>
      <c r="D586" s="213"/>
      <c r="E586" s="213">
        <v>100</v>
      </c>
      <c r="F586" s="213"/>
      <c r="G586" s="213"/>
      <c r="H586" s="213"/>
      <c r="I586" s="122"/>
      <c r="L586" s="14"/>
    </row>
    <row r="587" spans="1:12" hidden="1">
      <c r="A587" s="13"/>
      <c r="B587" s="117"/>
      <c r="C587" s="46"/>
      <c r="D587" s="46"/>
      <c r="E587" s="46"/>
      <c r="F587" s="46"/>
      <c r="G587" s="46"/>
      <c r="H587" s="46"/>
      <c r="I587" s="58"/>
      <c r="L587" s="14"/>
    </row>
    <row r="588" spans="1:12" ht="25.5" hidden="1">
      <c r="A588" s="389" t="s">
        <v>61</v>
      </c>
      <c r="B588" s="389"/>
      <c r="C588" s="14">
        <f t="shared" ref="C588" si="59">SUM(C589:C590)</f>
        <v>0</v>
      </c>
      <c r="D588" s="14">
        <v>-12658</v>
      </c>
      <c r="E588" s="14">
        <f>SUM(E589:E590)</f>
        <v>0</v>
      </c>
      <c r="F588" s="14">
        <f t="shared" ref="F588:H588" si="60">SUM(F589:F590)</f>
        <v>0</v>
      </c>
      <c r="G588" s="14">
        <f t="shared" si="60"/>
        <v>0</v>
      </c>
      <c r="H588" s="14">
        <f t="shared" si="60"/>
        <v>0</v>
      </c>
      <c r="I588" s="122" t="s">
        <v>154</v>
      </c>
      <c r="L588" s="14"/>
    </row>
    <row r="589" spans="1:12" hidden="1">
      <c r="A589" s="346"/>
      <c r="B589" s="346"/>
      <c r="C589" s="14"/>
      <c r="D589" s="14"/>
      <c r="E589" s="14"/>
      <c r="F589" s="14"/>
      <c r="G589" s="14"/>
      <c r="H589" s="14"/>
      <c r="I589" s="207"/>
      <c r="L589" s="94"/>
    </row>
    <row r="590" spans="1:12" ht="63.75" hidden="1">
      <c r="A590" s="13">
        <v>941</v>
      </c>
      <c r="B590" s="207" t="s">
        <v>142</v>
      </c>
      <c r="C590" s="14"/>
      <c r="D590" s="191">
        <v>-15854</v>
      </c>
      <c r="E590" s="191"/>
      <c r="F590" s="191"/>
      <c r="G590" s="191"/>
      <c r="H590" s="191"/>
      <c r="I590" s="207"/>
      <c r="L590" s="94"/>
    </row>
    <row r="591" spans="1:12" s="49" customFormat="1" ht="27" hidden="1" customHeight="1">
      <c r="A591" s="13"/>
      <c r="B591" s="344" t="s">
        <v>453</v>
      </c>
      <c r="C591" s="218"/>
      <c r="D591" s="218"/>
      <c r="E591" s="218">
        <v>8682</v>
      </c>
      <c r="F591" s="218">
        <v>62568</v>
      </c>
      <c r="G591" s="218"/>
      <c r="H591" s="218"/>
      <c r="I591" s="246"/>
      <c r="L591" s="101"/>
    </row>
    <row r="592" spans="1:12" ht="165.75" hidden="1">
      <c r="A592" s="13"/>
      <c r="B592" s="207" t="s">
        <v>290</v>
      </c>
      <c r="C592" s="240"/>
      <c r="D592" s="14"/>
      <c r="E592" s="14"/>
      <c r="F592" s="14"/>
      <c r="G592" s="14"/>
      <c r="H592" s="14"/>
      <c r="I592" s="207" t="s">
        <v>291</v>
      </c>
      <c r="L592" s="94"/>
    </row>
    <row r="593" spans="1:12" ht="15.75" hidden="1">
      <c r="A593" s="13"/>
      <c r="B593" s="247" t="s">
        <v>289</v>
      </c>
      <c r="C593" s="218">
        <f>C591+C568</f>
        <v>2932874</v>
      </c>
      <c r="D593" s="218"/>
      <c r="E593" s="218"/>
      <c r="F593" s="218"/>
      <c r="G593" s="218"/>
      <c r="H593" s="218"/>
      <c r="I593" s="58"/>
      <c r="L593" s="94"/>
    </row>
    <row r="594" spans="1:12" ht="15.75" hidden="1">
      <c r="A594" s="101"/>
      <c r="B594" s="320" t="s">
        <v>437</v>
      </c>
      <c r="C594" s="321">
        <f>C593-A619-E570+F570+E591-F591</f>
        <v>309743</v>
      </c>
      <c r="D594" s="321">
        <f>C594+D588</f>
        <v>297085</v>
      </c>
      <c r="E594" s="321"/>
      <c r="F594" s="321"/>
      <c r="G594" s="321"/>
      <c r="H594" s="321"/>
      <c r="I594" s="102"/>
      <c r="L594" s="94"/>
    </row>
    <row r="595" spans="1:12" hidden="1">
      <c r="A595" s="101"/>
      <c r="B595" s="243"/>
      <c r="C595" s="94">
        <v>2932874</v>
      </c>
      <c r="D595" s="244"/>
      <c r="E595" s="244"/>
      <c r="F595" s="244"/>
      <c r="G595" s="244"/>
      <c r="H595" s="244"/>
      <c r="I595" s="245"/>
      <c r="L595" s="94"/>
    </row>
    <row r="596" spans="1:12" hidden="1">
      <c r="A596" s="101"/>
      <c r="B596" s="243"/>
      <c r="C596" s="319">
        <f>C595-C593</f>
        <v>0</v>
      </c>
      <c r="D596" s="244"/>
      <c r="E596" s="244"/>
      <c r="F596" s="244"/>
      <c r="G596" s="244"/>
      <c r="H596" s="244"/>
      <c r="I596" s="245"/>
      <c r="L596" s="94"/>
    </row>
    <row r="597" spans="1:12" hidden="1">
      <c r="A597" s="101"/>
      <c r="B597" s="243"/>
      <c r="C597" s="94"/>
      <c r="D597" s="244"/>
      <c r="E597" s="244"/>
      <c r="F597" s="244"/>
      <c r="G597" s="244"/>
      <c r="H597" s="244"/>
      <c r="I597" s="245"/>
      <c r="L597" s="94"/>
    </row>
    <row r="598" spans="1:12" hidden="1">
      <c r="A598" s="101"/>
      <c r="B598" s="243"/>
      <c r="C598" s="94"/>
      <c r="D598" s="244"/>
      <c r="E598" s="244"/>
      <c r="F598" s="244"/>
      <c r="G598" s="244"/>
      <c r="H598" s="244"/>
      <c r="I598" s="245"/>
      <c r="L598" s="94"/>
    </row>
    <row r="599" spans="1:12" hidden="1">
      <c r="A599" s="126"/>
      <c r="B599" s="126"/>
      <c r="C599" s="162"/>
      <c r="D599" s="131"/>
      <c r="E599" s="94"/>
      <c r="F599" s="94"/>
      <c r="G599" s="163" t="e">
        <f>C600+D600+E600-F600+G600-H600</f>
        <v>#REF!</v>
      </c>
      <c r="H599" s="94"/>
      <c r="I599" s="102"/>
      <c r="L599" s="94"/>
    </row>
    <row r="600" spans="1:12" s="49" customFormat="1" hidden="1">
      <c r="A600" s="388" t="s">
        <v>87</v>
      </c>
      <c r="B600" s="388"/>
      <c r="C600" s="161" t="e">
        <f>C9+C43+C58+C108+C111+C122+C155+C162+C205+#REF!+C221+C226+C234+C236+C239+C242+C244+C246+C287+C289+C304+C397+C418+C421+C426+C430+C438+C447+C450+C456+C461+C471+C473+C482+C488+C496+C503+C511+C553+C565</f>
        <v>#REF!</v>
      </c>
      <c r="D600" s="161" t="e">
        <f>D9+D43+D58+D108+D111+D122+D155+D162+D205+#REF!+D221+D226+D234+D236+D239+D242+D244+D246+D287+D289+D304+D397+D418+D421+D426+D430+D438+D447+D450+D456+D461+D471+D473+D482+D488+D496+D503+D511+D553+D565</f>
        <v>#REF!</v>
      </c>
      <c r="E600" s="165" t="e">
        <f>E9+E43+E58+E108+E111+E122+E155+E162+E205+#REF!+E221+E226+E234+E236+E239+E242+E244+E246+E287+E289+E304+E397+E418+E421+E426+E430+E438+E447+E450+E456+E461+E471+E473+E482+E488+E496+E503+E511+E553+E565</f>
        <v>#REF!</v>
      </c>
      <c r="F600" s="161" t="e">
        <f>F9+F43+F58+F108+F111+F122+F155+F162+F205+#REF!+F221+F226+F234+F236+F239+F242+F244+F246+F287+F289+F304+F397+F418+F421+F426+F430+F438+F447+F450+F456+F461+F471+F473+F482+F488+F496+F503+F511+F553+F565</f>
        <v>#REF!</v>
      </c>
      <c r="G600" s="161" t="e">
        <f>G9+G43+G58+G108+G111+G122+G155+G162+G205+#REF!+G221+G226+G234+G236+G239+G242+G244+G246+G287+G289+G304+G397+G418+G421+G426+G430+G438+G447+G450+G456+G461+G471+G473+G482+G488+G496+G503+G511+G553+G565</f>
        <v>#REF!</v>
      </c>
      <c r="H600" s="161" t="e">
        <f>H9+H43+H58+H108+H111+H122+H155+H162+H205+#REF!+H221+H226+H234+H236+H239+H242+H244+H246+H287+H289+H304+H397+H418+H421+H426+H430+H438+H447+H450+H456+H461+H471+H473+H482+H488+H496+H503+H511+H553+H565</f>
        <v>#REF!</v>
      </c>
      <c r="I600" s="140"/>
      <c r="L600" s="101"/>
    </row>
    <row r="601" spans="1:12" hidden="1">
      <c r="A601" s="126"/>
      <c r="B601" s="126"/>
      <c r="C601" s="158" t="e">
        <f t="shared" ref="C601:H601" si="61">C600-C568</f>
        <v>#REF!</v>
      </c>
      <c r="D601" s="158" t="e">
        <f t="shared" si="61"/>
        <v>#REF!</v>
      </c>
      <c r="E601" s="158" t="e">
        <f t="shared" si="61"/>
        <v>#REF!</v>
      </c>
      <c r="F601" s="158" t="e">
        <f t="shared" si="61"/>
        <v>#REF!</v>
      </c>
      <c r="G601" s="158" t="e">
        <f t="shared" si="61"/>
        <v>#REF!</v>
      </c>
      <c r="H601" s="158" t="e">
        <f t="shared" si="61"/>
        <v>#REF!</v>
      </c>
      <c r="I601" s="102"/>
      <c r="L601" s="94"/>
    </row>
    <row r="602" spans="1:12" hidden="1">
      <c r="B602" s="50" t="s">
        <v>90</v>
      </c>
      <c r="F602" s="120" t="e">
        <f>E600-F600</f>
        <v>#REF!</v>
      </c>
      <c r="H602" s="120"/>
    </row>
    <row r="603" spans="1:12" hidden="1">
      <c r="B603" s="50" t="s">
        <v>91</v>
      </c>
      <c r="F603" s="120" t="e">
        <f>F602-E561-E407-E588</f>
        <v>#REF!</v>
      </c>
      <c r="G603" s="120"/>
      <c r="H603" s="120"/>
    </row>
    <row r="604" spans="1:12" hidden="1"/>
    <row r="605" spans="1:12" hidden="1">
      <c r="B605" s="50" t="s">
        <v>59</v>
      </c>
      <c r="C605" s="150">
        <f>G115-H115+G117-H117+C118+D119+C120+G121+G442-H442+D444+E443-H445+G446-H446-F451-F452+G452-H452+D455-H457+C496+G501+G502-H502</f>
        <v>-25000</v>
      </c>
      <c r="D605" s="148">
        <f>G225+G227-H227+G228-H228+G420-H420</f>
        <v>70</v>
      </c>
      <c r="E605" s="153" t="e">
        <f>D10-H41-H54-H61+G104+G112-H114+G123+G137-H124-H138-H143-H144-H145-H146-H147+D148-H157+G163-H163+E164-H165+E206-H213-H219-H235-H241+G241+G243+E245+G264-H247-H265+E266+E267+E268+E269+C270+G271-H271+G274+G275+G276-H274-H275+G277-H278+G279+G280+G281-H280-H281-H282+G288+#REF!-#REF!+G290-H291+E307-H306-H411-H422+E427+G429-H428+C436+D436+E435+E441+G439+G440+G449-H448-H454+G458+G460-H468-H469-H472-H474-H476+G475+G483+G484-H485-H486-H487+E489+G490+G110-H110-H477</f>
        <v>#REF!</v>
      </c>
      <c r="F605" s="154" t="e">
        <f>C393+D393+C394+D394+E396-F395+G509+G510-H509-H510-#REF!-H543+G544+G545+G546+D546+C548+C549+D550+D551+D552+E566+D548</f>
        <v>#REF!</v>
      </c>
    </row>
    <row r="606" spans="1:12" hidden="1">
      <c r="F606" s="155"/>
    </row>
    <row r="607" spans="1:12" hidden="1">
      <c r="C607" s="149"/>
      <c r="F607" s="120"/>
    </row>
    <row r="608" spans="1:12" hidden="1">
      <c r="A608" s="49">
        <f>C608+D608+E608-F608+G608-H608</f>
        <v>-140000</v>
      </c>
      <c r="B608" s="50" t="s">
        <v>245</v>
      </c>
      <c r="C608" s="51">
        <v>0</v>
      </c>
      <c r="D608" s="51">
        <v>0</v>
      </c>
      <c r="E608" s="51">
        <v>0</v>
      </c>
      <c r="F608" s="51">
        <v>140000</v>
      </c>
      <c r="G608" s="51">
        <v>0</v>
      </c>
      <c r="H608" s="51">
        <v>0</v>
      </c>
    </row>
    <row r="609" spans="1:9" hidden="1">
      <c r="A609" s="49">
        <f>C609+D609+E609-F609+G609-H609</f>
        <v>39480</v>
      </c>
      <c r="B609" s="50" t="s">
        <v>52</v>
      </c>
      <c r="C609" s="51">
        <f>80336+5000</f>
        <v>85336</v>
      </c>
      <c r="D609" s="51">
        <v>0</v>
      </c>
      <c r="E609" s="51">
        <v>27295</v>
      </c>
      <c r="F609" s="51">
        <f>79271-4111</f>
        <v>75160</v>
      </c>
      <c r="G609" s="51">
        <f>217521-5000+4964</f>
        <v>217485</v>
      </c>
      <c r="H609" s="51">
        <f>215512-5000+4964</f>
        <v>215476</v>
      </c>
      <c r="I609" s="53">
        <f>G609-H609</f>
        <v>2009</v>
      </c>
    </row>
    <row r="610" spans="1:9" hidden="1">
      <c r="A610" s="49">
        <f t="shared" ref="A610:A621" si="62">C610+D610+E610-F610+G610-H610</f>
        <v>-17357</v>
      </c>
      <c r="B610" s="50" t="s">
        <v>53</v>
      </c>
      <c r="C610" s="51">
        <v>0</v>
      </c>
      <c r="D610" s="51">
        <v>0</v>
      </c>
      <c r="E610" s="51">
        <v>0</v>
      </c>
      <c r="F610" s="51">
        <f>17357</f>
        <v>17357</v>
      </c>
      <c r="G610" s="51">
        <v>2600.9</v>
      </c>
      <c r="H610" s="51">
        <v>2600.9</v>
      </c>
      <c r="I610" s="53">
        <f t="shared" ref="I610:I620" si="63">G610-H610</f>
        <v>0</v>
      </c>
    </row>
    <row r="611" spans="1:9" hidden="1">
      <c r="A611" s="49">
        <f t="shared" si="62"/>
        <v>-133533</v>
      </c>
      <c r="B611" s="50" t="s">
        <v>54</v>
      </c>
      <c r="C611" s="120">
        <v>5388</v>
      </c>
      <c r="D611" s="51">
        <v>0</v>
      </c>
      <c r="E611" s="51">
        <v>3500</v>
      </c>
      <c r="F611" s="51">
        <f>140897+7+1517-500</f>
        <v>141921</v>
      </c>
      <c r="G611" s="51">
        <f>142175.1+260</f>
        <v>142435.1</v>
      </c>
      <c r="H611" s="51">
        <f>142175.1+500+260</f>
        <v>142935.1</v>
      </c>
      <c r="I611" s="53">
        <f t="shared" si="63"/>
        <v>-500</v>
      </c>
    </row>
    <row r="612" spans="1:9" hidden="1">
      <c r="A612" s="49">
        <f t="shared" si="62"/>
        <v>15000</v>
      </c>
      <c r="B612" s="50" t="s">
        <v>56</v>
      </c>
      <c r="C612" s="51">
        <v>0</v>
      </c>
      <c r="D612" s="51">
        <v>0</v>
      </c>
      <c r="E612" s="51">
        <v>15000</v>
      </c>
      <c r="F612" s="51">
        <v>0</v>
      </c>
      <c r="G612" s="51">
        <v>0</v>
      </c>
      <c r="H612" s="51">
        <v>0</v>
      </c>
      <c r="I612" s="53">
        <f t="shared" si="63"/>
        <v>0</v>
      </c>
    </row>
    <row r="613" spans="1:9" hidden="1">
      <c r="A613" s="49">
        <f t="shared" si="62"/>
        <v>242530</v>
      </c>
      <c r="B613" s="50" t="s">
        <v>59</v>
      </c>
      <c r="C613" s="51">
        <f>255514+8135</f>
        <v>263649</v>
      </c>
      <c r="D613" s="51">
        <v>0</v>
      </c>
      <c r="E613" s="51">
        <v>2000</v>
      </c>
      <c r="F613" s="51">
        <v>23619</v>
      </c>
      <c r="G613" s="51">
        <f>14863+500</f>
        <v>15363</v>
      </c>
      <c r="H613" s="51">
        <f>14363+500</f>
        <v>14863</v>
      </c>
      <c r="I613" s="53">
        <f t="shared" si="63"/>
        <v>500</v>
      </c>
    </row>
    <row r="614" spans="1:9" hidden="1">
      <c r="A614" s="49">
        <f t="shared" si="62"/>
        <v>159696</v>
      </c>
      <c r="B614" s="50" t="s">
        <v>62</v>
      </c>
      <c r="C614" s="51">
        <v>242179</v>
      </c>
      <c r="D614" s="51">
        <v>-15854</v>
      </c>
      <c r="E614" s="51">
        <f>4900-4900</f>
        <v>0</v>
      </c>
      <c r="F614" s="51">
        <f>72449-4900</f>
        <v>67549</v>
      </c>
      <c r="G614" s="51">
        <f>14725</f>
        <v>14725</v>
      </c>
      <c r="H614" s="51">
        <f>8905+4900</f>
        <v>13805</v>
      </c>
      <c r="I614" s="53">
        <f t="shared" si="63"/>
        <v>920</v>
      </c>
    </row>
    <row r="615" spans="1:9" hidden="1">
      <c r="A615" s="49">
        <f t="shared" si="62"/>
        <v>2376569</v>
      </c>
      <c r="B615" s="50" t="s">
        <v>64</v>
      </c>
      <c r="C615" s="51">
        <f>2239886-18</f>
        <v>2239868</v>
      </c>
      <c r="D615" s="51">
        <v>2167</v>
      </c>
      <c r="E615" s="51">
        <v>179668</v>
      </c>
      <c r="F615" s="51">
        <v>45134</v>
      </c>
      <c r="G615" s="51">
        <v>136190</v>
      </c>
      <c r="H615" s="51">
        <v>136190</v>
      </c>
      <c r="I615" s="53">
        <f t="shared" si="63"/>
        <v>0</v>
      </c>
    </row>
    <row r="616" spans="1:9" hidden="1">
      <c r="A616" s="49">
        <f t="shared" si="62"/>
        <v>-25187</v>
      </c>
      <c r="B616" s="50" t="s">
        <v>327</v>
      </c>
      <c r="C616" s="51">
        <v>-4267</v>
      </c>
      <c r="D616" s="51">
        <v>0</v>
      </c>
      <c r="E616" s="51">
        <f>26793-114</f>
        <v>26679</v>
      </c>
      <c r="F616" s="51">
        <f>44730-60</f>
        <v>44670</v>
      </c>
      <c r="G616" s="51">
        <v>18879</v>
      </c>
      <c r="H616" s="51">
        <v>21808</v>
      </c>
      <c r="I616" s="53">
        <f t="shared" si="63"/>
        <v>-2929</v>
      </c>
    </row>
    <row r="617" spans="1:9" hidden="1">
      <c r="A617" s="49">
        <f t="shared" si="62"/>
        <v>114780</v>
      </c>
      <c r="B617" s="50" t="s">
        <v>65</v>
      </c>
      <c r="C617" s="51">
        <v>56573</v>
      </c>
      <c r="D617" s="51">
        <v>0</v>
      </c>
      <c r="E617" s="51">
        <f>146485-19100</f>
        <v>127385</v>
      </c>
      <c r="F617" s="51">
        <f>88154+124-19100</f>
        <v>69178</v>
      </c>
      <c r="G617" s="51">
        <f>49233+27+2700-1000+19100</f>
        <v>70060</v>
      </c>
      <c r="H617" s="51">
        <f>49233+27-1000+2700+19100</f>
        <v>70060</v>
      </c>
      <c r="I617" s="313">
        <f t="shared" si="63"/>
        <v>0</v>
      </c>
    </row>
    <row r="618" spans="1:9" hidden="1">
      <c r="A618" s="49">
        <f t="shared" si="62"/>
        <v>-8846</v>
      </c>
      <c r="B618" s="50" t="s">
        <v>422</v>
      </c>
      <c r="C618" s="51">
        <v>44148</v>
      </c>
      <c r="D618" s="51">
        <v>0</v>
      </c>
      <c r="E618" s="51">
        <v>0</v>
      </c>
      <c r="F618" s="51">
        <f>50400+2594</f>
        <v>52994</v>
      </c>
      <c r="G618" s="51">
        <v>64379</v>
      </c>
      <c r="H618" s="297">
        <f>64379</f>
        <v>64379</v>
      </c>
      <c r="I618" s="53">
        <f t="shared" si="63"/>
        <v>0</v>
      </c>
    </row>
    <row r="619" spans="1:9" s="49" customFormat="1" hidden="1">
      <c r="A619" s="49">
        <f t="shared" si="62"/>
        <v>2623132</v>
      </c>
      <c r="B619" s="50" t="s">
        <v>55</v>
      </c>
      <c r="C619" s="198">
        <f>SUM(C608:C618)</f>
        <v>2932874</v>
      </c>
      <c r="D619" s="198">
        <f t="shared" ref="D619:H619" si="64">SUM(D608:D618)</f>
        <v>-13687</v>
      </c>
      <c r="E619" s="198">
        <f t="shared" si="64"/>
        <v>381527</v>
      </c>
      <c r="F619" s="198">
        <f t="shared" si="64"/>
        <v>677582</v>
      </c>
      <c r="G619" s="198">
        <f t="shared" si="64"/>
        <v>682117</v>
      </c>
      <c r="H619" s="198">
        <f t="shared" si="64"/>
        <v>682117</v>
      </c>
      <c r="I619" s="53">
        <f t="shared" si="63"/>
        <v>0</v>
      </c>
    </row>
    <row r="620" spans="1:9" s="200" customFormat="1" hidden="1">
      <c r="A620" s="49">
        <f t="shared" si="62"/>
        <v>2623132</v>
      </c>
      <c r="B620" s="201" t="s">
        <v>132</v>
      </c>
      <c r="C620" s="202">
        <f>C568</f>
        <v>2932874</v>
      </c>
      <c r="D620" s="202">
        <f t="shared" ref="D620:H620" si="65">D568</f>
        <v>-13687</v>
      </c>
      <c r="E620" s="202">
        <f t="shared" si="65"/>
        <v>381527</v>
      </c>
      <c r="F620" s="202">
        <f t="shared" si="65"/>
        <v>677582</v>
      </c>
      <c r="G620" s="202">
        <f t="shared" si="65"/>
        <v>681914</v>
      </c>
      <c r="H620" s="202">
        <f t="shared" si="65"/>
        <v>681914</v>
      </c>
      <c r="I620" s="53">
        <f t="shared" si="63"/>
        <v>0</v>
      </c>
    </row>
    <row r="621" spans="1:9" s="49" customFormat="1" hidden="1">
      <c r="A621" s="49">
        <f t="shared" si="62"/>
        <v>0</v>
      </c>
      <c r="B621" s="50" t="s">
        <v>133</v>
      </c>
      <c r="C621" s="198">
        <f>C619-C620</f>
        <v>0</v>
      </c>
      <c r="D621" s="198">
        <f t="shared" ref="D621:H621" si="66">D619-D620</f>
        <v>0</v>
      </c>
      <c r="E621" s="198">
        <f t="shared" si="66"/>
        <v>0</v>
      </c>
      <c r="F621" s="198">
        <f t="shared" si="66"/>
        <v>0</v>
      </c>
      <c r="G621" s="198">
        <f t="shared" si="66"/>
        <v>203</v>
      </c>
      <c r="H621" s="198">
        <f t="shared" si="66"/>
        <v>203</v>
      </c>
      <c r="I621" s="199"/>
    </row>
    <row r="623" spans="1:9">
      <c r="C623" s="229"/>
    </row>
    <row r="625" spans="2:6">
      <c r="C625" s="229"/>
    </row>
    <row r="626" spans="2:6" ht="15.75">
      <c r="B626" s="316"/>
      <c r="C626" s="317"/>
      <c r="D626" s="317"/>
      <c r="E626" s="317"/>
      <c r="F626" s="317"/>
    </row>
    <row r="627" spans="2:6" ht="15.75">
      <c r="B627" s="316"/>
      <c r="C627" s="317"/>
      <c r="D627" s="317"/>
      <c r="E627" s="317"/>
      <c r="F627" s="317"/>
    </row>
    <row r="628" spans="2:6" ht="15.75">
      <c r="B628" s="316"/>
      <c r="C628" s="318"/>
      <c r="D628" s="318"/>
      <c r="E628" s="318"/>
      <c r="F628" s="318"/>
    </row>
    <row r="629" spans="2:6" ht="15.75">
      <c r="B629" s="316"/>
      <c r="C629" s="318"/>
      <c r="D629" s="318"/>
      <c r="E629" s="318"/>
      <c r="F629" s="318"/>
    </row>
    <row r="630" spans="2:6" ht="15.75">
      <c r="B630" s="316"/>
      <c r="C630" s="318"/>
      <c r="D630" s="318"/>
      <c r="E630" s="318"/>
      <c r="F630" s="318"/>
    </row>
    <row r="631" spans="2:6" ht="15.75">
      <c r="B631" s="316"/>
      <c r="C631" s="318"/>
      <c r="D631" s="318"/>
      <c r="E631" s="318"/>
      <c r="F631" s="318"/>
    </row>
    <row r="632" spans="2:6" ht="15.75">
      <c r="B632" s="316"/>
      <c r="C632" s="318"/>
      <c r="D632" s="318"/>
      <c r="E632" s="318"/>
      <c r="F632" s="318"/>
    </row>
    <row r="633" spans="2:6" ht="15.75">
      <c r="B633" s="316"/>
      <c r="C633" s="318"/>
      <c r="D633" s="318"/>
      <c r="E633" s="318"/>
      <c r="F633" s="318"/>
    </row>
    <row r="634" spans="2:6" ht="15.75">
      <c r="B634" s="316"/>
      <c r="C634" s="318"/>
      <c r="D634" s="318"/>
      <c r="E634" s="318"/>
      <c r="F634" s="318"/>
    </row>
  </sheetData>
  <mergeCells count="32">
    <mergeCell ref="A519:A520"/>
    <mergeCell ref="A522:A523"/>
    <mergeCell ref="A541:A542"/>
    <mergeCell ref="B498:B499"/>
    <mergeCell ref="A504:A505"/>
    <mergeCell ref="A506:A507"/>
    <mergeCell ref="A513:A514"/>
    <mergeCell ref="A515:A516"/>
    <mergeCell ref="A517:A518"/>
    <mergeCell ref="B519:B520"/>
    <mergeCell ref="B522:B523"/>
    <mergeCell ref="B541:B542"/>
    <mergeCell ref="B504:B505"/>
    <mergeCell ref="B506:B507"/>
    <mergeCell ref="B513:B514"/>
    <mergeCell ref="B517:B518"/>
    <mergeCell ref="B515:B516"/>
    <mergeCell ref="A570:B570"/>
    <mergeCell ref="I577:I578"/>
    <mergeCell ref="A578:A579"/>
    <mergeCell ref="A588:B588"/>
    <mergeCell ref="A600:B600"/>
    <mergeCell ref="I69:I70"/>
    <mergeCell ref="I1:L1"/>
    <mergeCell ref="A5:L5"/>
    <mergeCell ref="A7:A8"/>
    <mergeCell ref="B7:B8"/>
    <mergeCell ref="C7:C8"/>
    <mergeCell ref="D7:D8"/>
    <mergeCell ref="E7:E8"/>
    <mergeCell ref="F7:F8"/>
    <mergeCell ref="G7:H7"/>
  </mergeCells>
  <pageMargins left="0.31496062992125984" right="0.15748031496062992" top="0.43" bottom="0.28999999999999998" header="0.31496062992125984" footer="0.21"/>
  <pageSetup paperSize="9" scale="8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пояснит. в Думу</vt:lpstr>
      <vt:lpstr>Лист1!Заголовки_для_печати</vt:lpstr>
      <vt:lpstr>Лист1!Область_печати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Полякова Ирина Григорьевна</dc:creator>
  <cp:lastModifiedBy>Ирина С. Никитина</cp:lastModifiedBy>
  <cp:lastPrinted>2010-11-16T07:40:50Z</cp:lastPrinted>
  <dcterms:created xsi:type="dcterms:W3CDTF">2009-11-20T12:52:24Z</dcterms:created>
  <dcterms:modified xsi:type="dcterms:W3CDTF">2010-11-16T07:41:53Z</dcterms:modified>
</cp:coreProperties>
</file>