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9990" windowHeight="58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26" i="1" l="1"/>
  <c r="G27" i="1"/>
  <c r="G25" i="1" l="1"/>
  <c r="F21" i="1" l="1"/>
  <c r="F12" i="1"/>
  <c r="F27" i="1"/>
  <c r="F26" i="1"/>
  <c r="F25" i="1" l="1"/>
  <c r="F8" i="1"/>
  <c r="F15" i="1"/>
  <c r="F5" i="1"/>
  <c r="F4" i="1" l="1"/>
  <c r="F28" i="1"/>
  <c r="H10" i="1"/>
  <c r="G15" i="1" l="1"/>
  <c r="G13" i="1" s="1"/>
  <c r="G8" i="1"/>
  <c r="G5" i="1"/>
  <c r="E24" i="1"/>
  <c r="E23" i="1"/>
  <c r="E21" i="1"/>
  <c r="E20" i="1"/>
  <c r="E16" i="1"/>
  <c r="E25" i="1"/>
  <c r="E8" i="1"/>
  <c r="E5" i="1"/>
  <c r="D24" i="1"/>
  <c r="D23" i="1"/>
  <c r="D21" i="1"/>
  <c r="D20" i="1"/>
  <c r="D16" i="1"/>
  <c r="D25" i="1"/>
  <c r="D8" i="1"/>
  <c r="H6" i="1"/>
  <c r="H7" i="1"/>
  <c r="H9" i="1"/>
  <c r="H11" i="1"/>
  <c r="H12" i="1"/>
  <c r="H16" i="1"/>
  <c r="H17" i="1"/>
  <c r="H18" i="1"/>
  <c r="H19" i="1"/>
  <c r="H20" i="1"/>
  <c r="H21" i="1"/>
  <c r="H22" i="1"/>
  <c r="H23" i="1"/>
  <c r="H24" i="1"/>
  <c r="H26" i="1"/>
  <c r="H27" i="1"/>
  <c r="D5" i="1"/>
  <c r="G4" i="1" l="1"/>
  <c r="G28" i="1"/>
  <c r="E4" i="1"/>
  <c r="D4" i="1"/>
  <c r="D15" i="1"/>
  <c r="H8" i="1"/>
  <c r="H15" i="1"/>
  <c r="H5" i="1"/>
  <c r="E15" i="1"/>
  <c r="D28" i="1" l="1"/>
  <c r="H25" i="1"/>
  <c r="E28" i="1"/>
  <c r="H4" i="1" l="1"/>
  <c r="H28" i="1" l="1"/>
</calcChain>
</file>

<file path=xl/sharedStrings.xml><?xml version="1.0" encoding="utf-8"?>
<sst xmlns="http://schemas.openxmlformats.org/spreadsheetml/2006/main" count="84" uniqueCount="64">
  <si>
    <t>Наименование показателя</t>
  </si>
  <si>
    <t>Расходы на выплату персоналу в целях обеспечения функций органами управления государственными внебюджетными фондами</t>
  </si>
  <si>
    <t>Фонд оплаты труда и страховые взносы</t>
  </si>
  <si>
    <t>Заработная плата</t>
  </si>
  <si>
    <t>Начисления на выплаты по оплате труда</t>
  </si>
  <si>
    <t>Прочие выплаты</t>
  </si>
  <si>
    <t>100</t>
  </si>
  <si>
    <t>141</t>
  </si>
  <si>
    <t>142</t>
  </si>
  <si>
    <t>КОСГУ</t>
  </si>
  <si>
    <t>211</t>
  </si>
  <si>
    <t>213</t>
  </si>
  <si>
    <t>212</t>
  </si>
  <si>
    <t>Суточные при служебных командировках</t>
  </si>
  <si>
    <t>Оплата проезда</t>
  </si>
  <si>
    <t>Найм жилых помещений</t>
  </si>
  <si>
    <t>Услуги связи</t>
  </si>
  <si>
    <t>244</t>
  </si>
  <si>
    <t>222</t>
  </si>
  <si>
    <t>226</t>
  </si>
  <si>
    <t>221</t>
  </si>
  <si>
    <t>225</t>
  </si>
  <si>
    <t>310</t>
  </si>
  <si>
    <t>340</t>
  </si>
  <si>
    <t>Транспортные услуги</t>
  </si>
  <si>
    <t>Коммунальные услуги</t>
  </si>
  <si>
    <t>Арендная плата за пользование иуществом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</si>
  <si>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</si>
  <si>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</si>
  <si>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</si>
  <si>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</si>
  <si>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</si>
  <si>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Уплата налога на имущество организаций и земельного налога</t>
  </si>
  <si>
    <t>Уплата прочих налогов, сборов и иных платежей</t>
  </si>
  <si>
    <t>800</t>
  </si>
  <si>
    <t>851</t>
  </si>
  <si>
    <t>852</t>
  </si>
  <si>
    <t>223</t>
  </si>
  <si>
    <t>224</t>
  </si>
  <si>
    <t>290</t>
  </si>
  <si>
    <t>%</t>
  </si>
  <si>
    <t>стоимость кап. ремонта - 13901,7 за кв. метр</t>
  </si>
  <si>
    <t>подключение новых номеров в новом здании</t>
  </si>
  <si>
    <t>возмещение коммунальных расходов в новом здании</t>
  </si>
  <si>
    <t xml:space="preserve">замена мебели и мини -АТС при переезде </t>
  </si>
  <si>
    <t>расходы по переезду в новое здание(транспортные услуги, работа грузчиков и др.)</t>
  </si>
  <si>
    <t>налог на имущество по новому зданию</t>
  </si>
  <si>
    <t>примечание (увеличение расходов)</t>
  </si>
  <si>
    <t>Иные выплаты персоналу, за исключением фонда оплаты труда, в том числе</t>
  </si>
  <si>
    <t>отпуск по уходу за ребенком</t>
  </si>
  <si>
    <t>наличный расчет при командировках</t>
  </si>
  <si>
    <t>ср. зарплата 34118 рублей</t>
  </si>
  <si>
    <t>Исполнено за 2012 год., руб.</t>
  </si>
  <si>
    <t>Итого</t>
  </si>
  <si>
    <t>Факт за 2013 год, руб.</t>
  </si>
  <si>
    <t>Ожидаемое на 2014 год</t>
  </si>
  <si>
    <t>Закупка товаров, работ, услуг в целях капитального ремонта государственного  имущества</t>
  </si>
  <si>
    <t>КБК                                 01 13 73 2 0059</t>
  </si>
  <si>
    <t>вид расходов</t>
  </si>
  <si>
    <t>Проект сметы расходов на содержание аппарата органа управления ТФОМС Ярославской области на 2015 год</t>
  </si>
  <si>
    <t>Сумма,                руб.</t>
  </si>
  <si>
    <r>
      <t>Иные бюджетные ассигнования,</t>
    </r>
    <r>
      <rPr>
        <sz val="14"/>
        <rFont val="Times New Roman"/>
        <family val="1"/>
        <charset val="204"/>
      </rPr>
      <t xml:space="preserve"> в том числе</t>
    </r>
  </si>
  <si>
    <t>Закупки товаров, работ и услуг для государственных нужд</t>
  </si>
  <si>
    <t>Прочая закупка товаров, работ и услуг для государственных нужд,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</si>
</sst>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i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4" fillId="0" borderId="0" xfId="0" applyNumberFormat="1" applyFont="1" applyFill="1" applyBorder="1" applyAlignment="1" applyProtection="1">
      <alignment vertical="top"/>
    </xf>
    <xf numFmtId="0" fontId="7" fillId="0" borderId="4" xfId="0" applyNumberFormat="1" applyFont="1" applyFill="1" applyBorder="1" applyAlignment="1" applyProtection="1">
      <alignment vertical="center" wrapText="1"/>
    </xf>
    <xf numFmtId="0" fontId="7" fillId="0" borderId="5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top"/>
    </xf>
    <xf numFmtId="3" fontId="6" fillId="0" borderId="5" xfId="0" applyNumberFormat="1" applyFont="1" applyFill="1" applyBorder="1" applyAlignment="1" applyProtection="1">
      <alignment vertical="center"/>
    </xf>
    <xf numFmtId="164" fontId="6" fillId="0" borderId="5" xfId="0" applyNumberFormat="1" applyFont="1" applyFill="1" applyBorder="1" applyAlignment="1" applyProtection="1">
      <alignment vertical="center"/>
    </xf>
    <xf numFmtId="3" fontId="7" fillId="0" borderId="5" xfId="0" applyNumberFormat="1" applyFont="1" applyFill="1" applyBorder="1" applyAlignment="1" applyProtection="1">
      <alignment vertical="center"/>
    </xf>
    <xf numFmtId="164" fontId="7" fillId="0" borderId="5" xfId="0" applyNumberFormat="1" applyFont="1" applyFill="1" applyBorder="1" applyAlignment="1" applyProtection="1">
      <alignment vertical="center"/>
    </xf>
    <xf numFmtId="0" fontId="7" fillId="0" borderId="5" xfId="0" applyNumberFormat="1" applyFont="1" applyFill="1" applyBorder="1" applyAlignment="1" applyProtection="1">
      <alignment horizontal="left" vertical="top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center" vertical="center"/>
    </xf>
    <xf numFmtId="164" fontId="9" fillId="0" borderId="5" xfId="0" applyNumberFormat="1" applyFont="1" applyFill="1" applyBorder="1" applyAlignment="1" applyProtection="1">
      <alignment vertical="center"/>
    </xf>
    <xf numFmtId="0" fontId="6" fillId="0" borderId="3" xfId="0" applyNumberFormat="1" applyFont="1" applyFill="1" applyBorder="1" applyAlignment="1" applyProtection="1">
      <alignment horizontal="left" vertical="top"/>
    </xf>
    <xf numFmtId="3" fontId="6" fillId="0" borderId="5" xfId="0" applyNumberFormat="1" applyFont="1" applyFill="1" applyBorder="1" applyAlignment="1" applyProtection="1">
      <alignment horizontal="right" vertical="top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workbookViewId="0">
      <selection activeCell="M8" sqref="M8"/>
    </sheetView>
  </sheetViews>
  <sheetFormatPr defaultRowHeight="12.75" x14ac:dyDescent="0.2"/>
  <cols>
    <col min="1" max="1" width="56.28515625" customWidth="1"/>
    <col min="2" max="2" width="12.85546875" customWidth="1"/>
    <col min="3" max="3" width="9.85546875" customWidth="1"/>
    <col min="4" max="4" width="13" hidden="1" customWidth="1"/>
    <col min="5" max="5" width="12.5703125" hidden="1" customWidth="1"/>
    <col min="6" max="6" width="12.85546875" hidden="1" customWidth="1"/>
    <col min="7" max="7" width="15.28515625" customWidth="1"/>
    <col min="8" max="8" width="9.85546875" hidden="1" customWidth="1"/>
    <col min="9" max="9" width="32.5703125" hidden="1" customWidth="1"/>
    <col min="10" max="10" width="10.5703125" customWidth="1"/>
  </cols>
  <sheetData>
    <row r="1" spans="1:10" ht="50.25" customHeight="1" x14ac:dyDescent="0.2">
      <c r="A1" s="30" t="s">
        <v>59</v>
      </c>
      <c r="B1" s="31"/>
      <c r="C1" s="31"/>
      <c r="D1" s="31"/>
      <c r="E1" s="31"/>
      <c r="F1" s="31"/>
      <c r="G1" s="31"/>
      <c r="H1" s="31"/>
    </row>
    <row r="2" spans="1:10" ht="37.5" customHeight="1" x14ac:dyDescent="0.2">
      <c r="A2" s="32" t="s">
        <v>0</v>
      </c>
      <c r="B2" s="34" t="s">
        <v>57</v>
      </c>
      <c r="C2" s="35"/>
      <c r="D2" s="28" t="s">
        <v>52</v>
      </c>
      <c r="E2" s="28" t="s">
        <v>54</v>
      </c>
      <c r="F2" s="28" t="s">
        <v>55</v>
      </c>
      <c r="G2" s="28" t="s">
        <v>60</v>
      </c>
      <c r="H2" s="8"/>
      <c r="I2" s="26" t="s">
        <v>47</v>
      </c>
    </row>
    <row r="3" spans="1:10" ht="50.25" customHeight="1" x14ac:dyDescent="0.2">
      <c r="A3" s="33"/>
      <c r="B3" s="10" t="s">
        <v>58</v>
      </c>
      <c r="C3" s="9" t="s">
        <v>9</v>
      </c>
      <c r="D3" s="29"/>
      <c r="E3" s="29"/>
      <c r="F3" s="29"/>
      <c r="G3" s="29"/>
      <c r="H3" s="9" t="s">
        <v>40</v>
      </c>
      <c r="I3" s="27"/>
    </row>
    <row r="4" spans="1:10" ht="75" x14ac:dyDescent="0.2">
      <c r="A4" s="11" t="s">
        <v>1</v>
      </c>
      <c r="B4" s="9" t="s">
        <v>6</v>
      </c>
      <c r="C4" s="12"/>
      <c r="D4" s="13" t="e">
        <f>SUM(#REF!)</f>
        <v>#REF!</v>
      </c>
      <c r="E4" s="13" t="e">
        <f>SUM(#REF!)</f>
        <v>#REF!</v>
      </c>
      <c r="F4" s="13">
        <f t="shared" ref="F4:G4" si="0">F5+F8</f>
        <v>64960600</v>
      </c>
      <c r="G4" s="13">
        <f t="shared" si="0"/>
        <v>65016700</v>
      </c>
      <c r="H4" s="14" t="e">
        <f>SUM(G4/#REF!)*100-100</f>
        <v>#REF!</v>
      </c>
      <c r="I4" s="2"/>
    </row>
    <row r="5" spans="1:10" ht="18.75" x14ac:dyDescent="0.2">
      <c r="A5" s="11" t="s">
        <v>2</v>
      </c>
      <c r="B5" s="9" t="s">
        <v>7</v>
      </c>
      <c r="C5" s="12"/>
      <c r="D5" s="13">
        <f>SUM(D6:D7)</f>
        <v>53241728</v>
      </c>
      <c r="E5" s="15">
        <f>SUM(E6:E7)</f>
        <v>60252909</v>
      </c>
      <c r="F5" s="15">
        <f t="shared" ref="F5:G5" si="1">SUM(F6:F7)</f>
        <v>63967000</v>
      </c>
      <c r="G5" s="15">
        <f t="shared" si="1"/>
        <v>63967000</v>
      </c>
      <c r="H5" s="16" t="e">
        <f>SUM(G5/#REF!)*100-100</f>
        <v>#REF!</v>
      </c>
      <c r="I5" s="2"/>
      <c r="J5" s="5"/>
    </row>
    <row r="6" spans="1:10" ht="18.75" x14ac:dyDescent="0.2">
      <c r="A6" s="17" t="s">
        <v>3</v>
      </c>
      <c r="B6" s="9" t="s">
        <v>7</v>
      </c>
      <c r="C6" s="9" t="s">
        <v>10</v>
      </c>
      <c r="D6" s="15">
        <v>41596157</v>
      </c>
      <c r="E6" s="15">
        <v>47144981</v>
      </c>
      <c r="F6" s="15">
        <v>49129800</v>
      </c>
      <c r="G6" s="15">
        <v>49129800</v>
      </c>
      <c r="H6" s="16" t="e">
        <f>SUM(G6/#REF!)*100-100</f>
        <v>#REF!</v>
      </c>
      <c r="I6" s="2" t="s">
        <v>51</v>
      </c>
      <c r="J6" s="5"/>
    </row>
    <row r="7" spans="1:10" ht="18.75" x14ac:dyDescent="0.2">
      <c r="A7" s="18" t="s">
        <v>4</v>
      </c>
      <c r="B7" s="9" t="s">
        <v>7</v>
      </c>
      <c r="C7" s="9" t="s">
        <v>11</v>
      </c>
      <c r="D7" s="15">
        <v>11645571</v>
      </c>
      <c r="E7" s="15">
        <v>13107928</v>
      </c>
      <c r="F7" s="15">
        <v>14837200</v>
      </c>
      <c r="G7" s="15">
        <v>14837200</v>
      </c>
      <c r="H7" s="16" t="e">
        <f>SUM(G7/#REF!)*100-100</f>
        <v>#REF!</v>
      </c>
      <c r="I7" s="2"/>
      <c r="J7" s="5"/>
    </row>
    <row r="8" spans="1:10" ht="37.5" x14ac:dyDescent="0.2">
      <c r="A8" s="18" t="s">
        <v>48</v>
      </c>
      <c r="B8" s="9" t="s">
        <v>8</v>
      </c>
      <c r="C8" s="19"/>
      <c r="D8" s="13">
        <f>SUM(D9:D12)</f>
        <v>831708</v>
      </c>
      <c r="E8" s="15">
        <f>SUM(E9:E12)</f>
        <v>851411</v>
      </c>
      <c r="F8" s="15">
        <f>SUM(F9:F12)</f>
        <v>993600</v>
      </c>
      <c r="G8" s="15">
        <f>SUM(G9:G12)</f>
        <v>1049700</v>
      </c>
      <c r="H8" s="16" t="e">
        <f>SUM(G8/#REF!)*100-100</f>
        <v>#REF!</v>
      </c>
      <c r="I8" s="2"/>
      <c r="J8" s="5"/>
    </row>
    <row r="9" spans="1:10" ht="18.75" x14ac:dyDescent="0.2">
      <c r="A9" s="17" t="s">
        <v>5</v>
      </c>
      <c r="B9" s="9" t="s">
        <v>8</v>
      </c>
      <c r="C9" s="9" t="s">
        <v>12</v>
      </c>
      <c r="D9" s="15">
        <v>1370</v>
      </c>
      <c r="E9" s="15">
        <v>941</v>
      </c>
      <c r="F9" s="15">
        <v>1200</v>
      </c>
      <c r="G9" s="15">
        <v>1200</v>
      </c>
      <c r="H9" s="16" t="e">
        <f>SUM(G9/#REF!)*100-100</f>
        <v>#REF!</v>
      </c>
      <c r="I9" s="2" t="s">
        <v>49</v>
      </c>
      <c r="J9" s="5"/>
    </row>
    <row r="10" spans="1:10" ht="18.75" x14ac:dyDescent="0.2">
      <c r="A10" s="18" t="s">
        <v>13</v>
      </c>
      <c r="B10" s="9" t="s">
        <v>8</v>
      </c>
      <c r="C10" s="9" t="s">
        <v>12</v>
      </c>
      <c r="D10" s="15">
        <v>114015</v>
      </c>
      <c r="E10" s="15">
        <v>100418</v>
      </c>
      <c r="F10" s="15">
        <v>109400</v>
      </c>
      <c r="G10" s="15">
        <v>118500</v>
      </c>
      <c r="H10" s="16" t="e">
        <f>SUM(G10/#REF!)*100-100</f>
        <v>#REF!</v>
      </c>
      <c r="I10" s="2"/>
      <c r="J10" s="5"/>
    </row>
    <row r="11" spans="1:10" ht="18.75" x14ac:dyDescent="0.2">
      <c r="A11" s="17" t="s">
        <v>14</v>
      </c>
      <c r="B11" s="9" t="s">
        <v>8</v>
      </c>
      <c r="C11" s="9" t="s">
        <v>18</v>
      </c>
      <c r="D11" s="15">
        <v>66725</v>
      </c>
      <c r="E11" s="15">
        <v>61566</v>
      </c>
      <c r="F11" s="15">
        <v>73000</v>
      </c>
      <c r="G11" s="15">
        <v>60000</v>
      </c>
      <c r="H11" s="16" t="e">
        <f>SUM(G11/#REF!)*100-100</f>
        <v>#REF!</v>
      </c>
      <c r="I11" s="2"/>
      <c r="J11" s="5"/>
    </row>
    <row r="12" spans="1:10" ht="18.75" x14ac:dyDescent="0.2">
      <c r="A12" s="17" t="s">
        <v>15</v>
      </c>
      <c r="B12" s="9" t="s">
        <v>8</v>
      </c>
      <c r="C12" s="9" t="s">
        <v>19</v>
      </c>
      <c r="D12" s="15">
        <v>649598</v>
      </c>
      <c r="E12" s="15">
        <v>688486</v>
      </c>
      <c r="F12" s="15">
        <f>810000</f>
        <v>810000</v>
      </c>
      <c r="G12" s="15">
        <v>870000</v>
      </c>
      <c r="H12" s="16" t="e">
        <f>SUM(G12/#REF!)*100-100</f>
        <v>#REF!</v>
      </c>
      <c r="I12" s="2" t="s">
        <v>50</v>
      </c>
      <c r="J12" s="5"/>
    </row>
    <row r="13" spans="1:10" s="25" customFormat="1" ht="37.5" x14ac:dyDescent="0.2">
      <c r="A13" s="23" t="s">
        <v>62</v>
      </c>
      <c r="B13" s="9">
        <v>200</v>
      </c>
      <c r="C13" s="9"/>
      <c r="D13" s="13"/>
      <c r="E13" s="13"/>
      <c r="F13" s="13"/>
      <c r="G13" s="13">
        <f>G14+G15</f>
        <v>45901300</v>
      </c>
      <c r="H13" s="14"/>
      <c r="I13" s="24"/>
      <c r="J13" s="7"/>
    </row>
    <row r="14" spans="1:10" ht="56.25" x14ac:dyDescent="0.2">
      <c r="A14" s="18" t="s">
        <v>56</v>
      </c>
      <c r="B14" s="9">
        <v>243</v>
      </c>
      <c r="C14" s="9">
        <v>225</v>
      </c>
      <c r="D14" s="15"/>
      <c r="E14" s="15"/>
      <c r="F14" s="15"/>
      <c r="G14" s="15">
        <v>23430800</v>
      </c>
      <c r="H14" s="16">
        <v>100</v>
      </c>
      <c r="I14" s="2" t="s">
        <v>41</v>
      </c>
      <c r="J14" s="5"/>
    </row>
    <row r="15" spans="1:10" ht="37.5" x14ac:dyDescent="0.2">
      <c r="A15" s="18" t="s">
        <v>63</v>
      </c>
      <c r="B15" s="9" t="s">
        <v>17</v>
      </c>
      <c r="C15" s="9"/>
      <c r="D15" s="15" t="e">
        <f>SUM(D16:D24)</f>
        <v>#REF!</v>
      </c>
      <c r="E15" s="15" t="e">
        <f>SUM(E16:E24)</f>
        <v>#REF!</v>
      </c>
      <c r="F15" s="15">
        <f t="shared" ref="F15:G15" si="2">SUM(F16:F24)</f>
        <v>20409400</v>
      </c>
      <c r="G15" s="15">
        <f t="shared" si="2"/>
        <v>22470500</v>
      </c>
      <c r="H15" s="16" t="e">
        <f>SUM(G15/#REF!)*100-100</f>
        <v>#REF!</v>
      </c>
      <c r="I15" s="2"/>
      <c r="J15" s="5"/>
    </row>
    <row r="16" spans="1:10" ht="24" x14ac:dyDescent="0.2">
      <c r="A16" s="17" t="s">
        <v>16</v>
      </c>
      <c r="B16" s="9" t="s">
        <v>17</v>
      </c>
      <c r="C16" s="9" t="s">
        <v>20</v>
      </c>
      <c r="D16" s="15" t="e">
        <f>125383+#REF!</f>
        <v>#REF!</v>
      </c>
      <c r="E16" s="15" t="e">
        <f>167956+#REF!</f>
        <v>#REF!</v>
      </c>
      <c r="F16" s="15">
        <v>739100</v>
      </c>
      <c r="G16" s="15">
        <v>1243400</v>
      </c>
      <c r="H16" s="16" t="e">
        <f>SUM(G16/#REF!)*100-100</f>
        <v>#REF!</v>
      </c>
      <c r="I16" s="2" t="s">
        <v>42</v>
      </c>
      <c r="J16" s="5"/>
    </row>
    <row r="17" spans="1:10" ht="18.75" x14ac:dyDescent="0.2">
      <c r="A17" s="17" t="s">
        <v>24</v>
      </c>
      <c r="B17" s="9" t="s">
        <v>17</v>
      </c>
      <c r="C17" s="9" t="s">
        <v>18</v>
      </c>
      <c r="D17" s="15">
        <v>54028</v>
      </c>
      <c r="E17" s="15">
        <v>45359</v>
      </c>
      <c r="F17" s="15">
        <v>176000</v>
      </c>
      <c r="G17" s="15">
        <v>99000</v>
      </c>
      <c r="H17" s="16" t="e">
        <f>SUM(G17/#REF!)*100-100</f>
        <v>#REF!</v>
      </c>
      <c r="I17" s="2"/>
      <c r="J17" s="5"/>
    </row>
    <row r="18" spans="1:10" ht="24" x14ac:dyDescent="0.2">
      <c r="A18" s="17" t="s">
        <v>25</v>
      </c>
      <c r="B18" s="9" t="s">
        <v>17</v>
      </c>
      <c r="C18" s="9" t="s">
        <v>37</v>
      </c>
      <c r="D18" s="15">
        <v>9310</v>
      </c>
      <c r="E18" s="15">
        <v>13190</v>
      </c>
      <c r="F18" s="15">
        <v>155000</v>
      </c>
      <c r="G18" s="15">
        <v>576400</v>
      </c>
      <c r="H18" s="16" t="e">
        <f>SUM(G18/#REF!)*100-100</f>
        <v>#REF!</v>
      </c>
      <c r="I18" s="2" t="s">
        <v>43</v>
      </c>
      <c r="J18" s="5"/>
    </row>
    <row r="19" spans="1:10" ht="18.75" x14ac:dyDescent="0.2">
      <c r="A19" s="18" t="s">
        <v>26</v>
      </c>
      <c r="B19" s="9" t="s">
        <v>17</v>
      </c>
      <c r="C19" s="9" t="s">
        <v>38</v>
      </c>
      <c r="D19" s="15">
        <v>9211334</v>
      </c>
      <c r="E19" s="15">
        <v>9427040</v>
      </c>
      <c r="F19" s="15">
        <v>9858200</v>
      </c>
      <c r="G19" s="15">
        <v>10071000</v>
      </c>
      <c r="H19" s="16" t="e">
        <f>SUM(G19/#REF!)*100-100</f>
        <v>#REF!</v>
      </c>
      <c r="I19" s="2"/>
      <c r="J19" s="5"/>
    </row>
    <row r="20" spans="1:10" ht="18.75" x14ac:dyDescent="0.2">
      <c r="A20" s="18" t="s">
        <v>27</v>
      </c>
      <c r="B20" s="9" t="s">
        <v>17</v>
      </c>
      <c r="C20" s="9" t="s">
        <v>21</v>
      </c>
      <c r="D20" s="15" t="e">
        <f>456363+#REF!</f>
        <v>#REF!</v>
      </c>
      <c r="E20" s="15" t="e">
        <f>428513+#REF!</f>
        <v>#REF!</v>
      </c>
      <c r="F20" s="15">
        <v>568900</v>
      </c>
      <c r="G20" s="15">
        <v>1144000</v>
      </c>
      <c r="H20" s="16" t="e">
        <f>SUM(G20/#REF!)*100-100</f>
        <v>#REF!</v>
      </c>
      <c r="I20" s="2"/>
      <c r="J20" s="5"/>
    </row>
    <row r="21" spans="1:10" ht="23.25" customHeight="1" x14ac:dyDescent="0.2">
      <c r="A21" s="17" t="s">
        <v>28</v>
      </c>
      <c r="B21" s="9" t="s">
        <v>17</v>
      </c>
      <c r="C21" s="9" t="s">
        <v>19</v>
      </c>
      <c r="D21" s="15" t="e">
        <f>2048127+#REF!</f>
        <v>#REF!</v>
      </c>
      <c r="E21" s="15" t="e">
        <f>2155582+#REF!</f>
        <v>#REF!</v>
      </c>
      <c r="F21" s="15">
        <f>3648800</f>
        <v>3648800</v>
      </c>
      <c r="G21" s="15">
        <v>4494000</v>
      </c>
      <c r="H21" s="16" t="e">
        <f>SUM(G21/#REF!)*100-100</f>
        <v>#REF!</v>
      </c>
      <c r="I21" s="2" t="s">
        <v>45</v>
      </c>
      <c r="J21" s="5"/>
    </row>
    <row r="22" spans="1:10" ht="18.75" x14ac:dyDescent="0.2">
      <c r="A22" s="17" t="s">
        <v>29</v>
      </c>
      <c r="B22" s="9" t="s">
        <v>17</v>
      </c>
      <c r="C22" s="9" t="s">
        <v>39</v>
      </c>
      <c r="D22" s="15"/>
      <c r="E22" s="15">
        <v>11650</v>
      </c>
      <c r="F22" s="15">
        <v>11400</v>
      </c>
      <c r="G22" s="15">
        <v>26000</v>
      </c>
      <c r="H22" s="16" t="e">
        <f>SUM(G22/#REF!)*100-100</f>
        <v>#REF!</v>
      </c>
      <c r="I22" s="2"/>
      <c r="J22" s="5"/>
    </row>
    <row r="23" spans="1:10" ht="18.75" x14ac:dyDescent="0.2">
      <c r="A23" s="18" t="s">
        <v>30</v>
      </c>
      <c r="B23" s="9" t="s">
        <v>17</v>
      </c>
      <c r="C23" s="9" t="s">
        <v>22</v>
      </c>
      <c r="D23" s="15" t="e">
        <f>1796764+#REF!</f>
        <v>#REF!</v>
      </c>
      <c r="E23" s="15" t="e">
        <f>1241875+#REF!</f>
        <v>#REF!</v>
      </c>
      <c r="F23" s="15">
        <v>1689300</v>
      </c>
      <c r="G23" s="15">
        <v>3093700</v>
      </c>
      <c r="H23" s="16" t="e">
        <f>SUM(G23/#REF!)*100-100</f>
        <v>#REF!</v>
      </c>
      <c r="I23" s="2" t="s">
        <v>44</v>
      </c>
      <c r="J23" s="5"/>
    </row>
    <row r="24" spans="1:10" ht="18.75" x14ac:dyDescent="0.2">
      <c r="A24" s="18" t="s">
        <v>31</v>
      </c>
      <c r="B24" s="9" t="s">
        <v>17</v>
      </c>
      <c r="C24" s="9" t="s">
        <v>23</v>
      </c>
      <c r="D24" s="15" t="e">
        <f>807532+#REF!</f>
        <v>#REF!</v>
      </c>
      <c r="E24" s="15" t="e">
        <f>721882+#REF!</f>
        <v>#REF!</v>
      </c>
      <c r="F24" s="15">
        <v>3562700</v>
      </c>
      <c r="G24" s="15">
        <v>1723000</v>
      </c>
      <c r="H24" s="16" t="e">
        <f>SUM(G24/#REF!)*100-100</f>
        <v>#REF!</v>
      </c>
      <c r="I24" s="2"/>
      <c r="J24" s="5"/>
    </row>
    <row r="25" spans="1:10" ht="30.75" customHeight="1" x14ac:dyDescent="0.2">
      <c r="A25" s="11" t="s">
        <v>61</v>
      </c>
      <c r="B25" s="9" t="s">
        <v>34</v>
      </c>
      <c r="C25" s="9"/>
      <c r="D25" s="13" t="e">
        <f>SUM(#REF!)</f>
        <v>#REF!</v>
      </c>
      <c r="E25" s="13" t="e">
        <f>SUM(#REF!)</f>
        <v>#REF!</v>
      </c>
      <c r="F25" s="13">
        <f t="shared" ref="F25:G25" si="3">F26+F27</f>
        <v>340000</v>
      </c>
      <c r="G25" s="13">
        <f t="shared" si="3"/>
        <v>739700</v>
      </c>
      <c r="H25" s="14" t="e">
        <f>SUM(G25/#REF!)*100-100</f>
        <v>#REF!</v>
      </c>
      <c r="I25" s="2"/>
      <c r="J25" s="5"/>
    </row>
    <row r="26" spans="1:10" ht="37.5" x14ac:dyDescent="0.2">
      <c r="A26" s="18" t="s">
        <v>32</v>
      </c>
      <c r="B26" s="9" t="s">
        <v>35</v>
      </c>
      <c r="C26" s="9" t="s">
        <v>39</v>
      </c>
      <c r="D26" s="15">
        <v>55852</v>
      </c>
      <c r="E26" s="15">
        <v>97521</v>
      </c>
      <c r="F26" s="15">
        <f>100000</f>
        <v>100000</v>
      </c>
      <c r="G26" s="15">
        <f>499700+70000</f>
        <v>569700</v>
      </c>
      <c r="H26" s="20" t="e">
        <f>SUM(G26/#REF!)*100-100</f>
        <v>#REF!</v>
      </c>
      <c r="I26" s="2" t="s">
        <v>46</v>
      </c>
      <c r="J26" s="5"/>
    </row>
    <row r="27" spans="1:10" ht="37.5" x14ac:dyDescent="0.2">
      <c r="A27" s="18" t="s">
        <v>33</v>
      </c>
      <c r="B27" s="9" t="s">
        <v>36</v>
      </c>
      <c r="C27" s="9" t="s">
        <v>39</v>
      </c>
      <c r="D27" s="15">
        <v>101768</v>
      </c>
      <c r="E27" s="15">
        <v>162153</v>
      </c>
      <c r="F27" s="15">
        <f>240000</f>
        <v>240000</v>
      </c>
      <c r="G27" s="15">
        <f>240000-70000</f>
        <v>170000</v>
      </c>
      <c r="H27" s="16" t="e">
        <f>SUM(G27/#REF!)*100-100</f>
        <v>#REF!</v>
      </c>
      <c r="I27" s="2"/>
      <c r="J27" s="5"/>
    </row>
    <row r="28" spans="1:10" ht="18.75" x14ac:dyDescent="0.2">
      <c r="A28" s="21" t="s">
        <v>53</v>
      </c>
      <c r="B28" s="12"/>
      <c r="C28" s="19"/>
      <c r="D28" s="22" t="e">
        <f>SUM(D4+#REF!+D25)</f>
        <v>#REF!</v>
      </c>
      <c r="E28" s="22" t="e">
        <f>SUM(E4+#REF!+E25)</f>
        <v>#REF!</v>
      </c>
      <c r="F28" s="22">
        <f t="shared" ref="F28:G28" si="4">F4+F14+F15+F25</f>
        <v>85710000</v>
      </c>
      <c r="G28" s="22">
        <f t="shared" si="4"/>
        <v>111657700</v>
      </c>
      <c r="H28" s="16" t="e">
        <f>SUM(G28/#REF!)*100-100</f>
        <v>#REF!</v>
      </c>
      <c r="I28" s="2"/>
      <c r="J28" s="5"/>
    </row>
    <row r="30" spans="1:10" x14ac:dyDescent="0.2">
      <c r="A30" s="4"/>
      <c r="G30" s="7"/>
    </row>
    <row r="32" spans="1:10" x14ac:dyDescent="0.2">
      <c r="A32" s="3"/>
      <c r="G32" s="5"/>
    </row>
    <row r="33" spans="1:7" x14ac:dyDescent="0.2">
      <c r="A33" s="3"/>
      <c r="G33" s="6"/>
    </row>
    <row r="35" spans="1:7" ht="14.25" x14ac:dyDescent="0.2">
      <c r="A35" s="1"/>
      <c r="B35" s="1"/>
    </row>
  </sheetData>
  <mergeCells count="8">
    <mergeCell ref="I2:I3"/>
    <mergeCell ref="G2:G3"/>
    <mergeCell ref="A1:H1"/>
    <mergeCell ref="D2:D3"/>
    <mergeCell ref="A2:A3"/>
    <mergeCell ref="E2:E3"/>
    <mergeCell ref="F2:F3"/>
    <mergeCell ref="B2:C2"/>
  </mergeCells>
  <pageMargins left="1.3779527559055118" right="0.39370078740157483" top="0.78740157480314965" bottom="0.78740157480314965" header="0.19685039370078741" footer="0.15748031496062992"/>
  <pageSetup paperSize="9" scale="8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ovsyannikova</cp:lastModifiedBy>
  <cp:lastPrinted>2014-10-29T08:27:03Z</cp:lastPrinted>
  <dcterms:created xsi:type="dcterms:W3CDTF">2014-07-09T13:49:00Z</dcterms:created>
  <dcterms:modified xsi:type="dcterms:W3CDTF">2014-10-29T08:27:04Z</dcterms:modified>
</cp:coreProperties>
</file>