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215" windowWidth="19230" windowHeight="4215" tabRatio="599" activeTab="3"/>
  </bookViews>
  <sheets>
    <sheet name="Доходы 2015 - 2016" sheetId="4" r:id="rId1"/>
    <sheet name="Расходы 2015 - 2016" sheetId="16" r:id="rId2"/>
    <sheet name="Источники 2015 - 2016" sheetId="18" r:id="rId3"/>
    <sheet name="Доходы 2017-2018" sheetId="20" r:id="rId4"/>
  </sheets>
  <definedNames>
    <definedName name="_xlnm._FilterDatabase" localSheetId="0" hidden="1">'Доходы 2015 - 2016'!$A$5:$M$14</definedName>
    <definedName name="_xlnm._FilterDatabase" localSheetId="2" hidden="1">'Источники 2015 - 2016'!$A$3:$E$3</definedName>
    <definedName name="_xlnm._FilterDatabase" localSheetId="1" hidden="1">'Расходы 2015 - 2016'!$C$6:$G$17</definedName>
    <definedName name="_xlnm.Print_Titles" localSheetId="0">'Доходы 2015 - 2016'!$4:$4</definedName>
    <definedName name="_xlnm.Print_Titles" localSheetId="3">'Доходы 2017-2018'!$4:$4</definedName>
    <definedName name="_xlnm.Print_Titles" localSheetId="1">'Расходы 2015 - 2016'!$5:$5</definedName>
    <definedName name="_xlnm.Print_Area" localSheetId="0">'Доходы 2015 - 2016'!$A$1:$F$14</definedName>
    <definedName name="_xlnm.Print_Area" localSheetId="1">'Расходы 2015 - 2016'!$A$1:$G$23</definedName>
  </definedNames>
  <calcPr calcId="145621" fullPrecision="0"/>
</workbook>
</file>

<file path=xl/calcChain.xml><?xml version="1.0" encoding="utf-8"?>
<calcChain xmlns="http://schemas.openxmlformats.org/spreadsheetml/2006/main">
  <c r="D11" i="4" l="1"/>
  <c r="D9" i="4"/>
  <c r="B8" i="20" l="1"/>
  <c r="E8" i="20" s="1"/>
  <c r="F8" i="20" l="1"/>
  <c r="F6" i="20"/>
  <c r="C6" i="20"/>
  <c r="B7" i="20" l="1"/>
  <c r="E7" i="20" s="1"/>
  <c r="C8" i="20" l="1"/>
  <c r="D6" i="4" l="1"/>
  <c r="D14" i="4" s="1"/>
  <c r="C7" i="20"/>
  <c r="E12" i="16"/>
  <c r="E11" i="16"/>
  <c r="E9" i="16"/>
  <c r="E8" i="16"/>
  <c r="E7" i="16"/>
  <c r="B6" i="4"/>
  <c r="B14" i="4" s="1"/>
  <c r="E13" i="4"/>
  <c r="E10" i="4"/>
  <c r="E11" i="4"/>
  <c r="C12" i="4"/>
  <c r="C9" i="4"/>
  <c r="C8" i="4"/>
  <c r="C7" i="4"/>
  <c r="E5" i="4"/>
  <c r="C6" i="4" l="1"/>
  <c r="C14" i="4" s="1"/>
  <c r="G12" i="16"/>
  <c r="F12" i="16"/>
  <c r="B5" i="20"/>
  <c r="F7" i="20"/>
  <c r="B9" i="20" l="1"/>
  <c r="C9" i="20" s="1"/>
  <c r="C5" i="20"/>
  <c r="E5" i="20"/>
  <c r="E9" i="20" l="1"/>
  <c r="F9" i="20" s="1"/>
  <c r="F5" i="20"/>
  <c r="E6" i="16" l="1"/>
  <c r="F6" i="16"/>
  <c r="F11" i="16" s="1"/>
  <c r="D6" i="16"/>
  <c r="D16" i="16" l="1"/>
  <c r="D15" i="16"/>
  <c r="D14" i="16"/>
  <c r="D13" i="16"/>
  <c r="D10" i="16" l="1"/>
  <c r="D17" i="16" s="1"/>
  <c r="E13" i="16"/>
  <c r="F13" i="16"/>
  <c r="G7" i="16"/>
  <c r="G8" i="16"/>
  <c r="G9" i="16"/>
  <c r="E7" i="4"/>
  <c r="E8" i="4"/>
  <c r="E12" i="4"/>
  <c r="G13" i="16" l="1"/>
  <c r="C6" i="18" l="1"/>
  <c r="C5" i="18" s="1"/>
  <c r="E9" i="4" l="1"/>
  <c r="E14" i="16" l="1"/>
  <c r="F14" i="16" l="1"/>
  <c r="F15" i="16"/>
  <c r="G14" i="16" l="1"/>
  <c r="F10" i="16"/>
  <c r="F17" i="16" s="1"/>
  <c r="E15" i="16"/>
  <c r="G15" i="16" l="1"/>
  <c r="E16" i="16"/>
  <c r="E10" i="16" s="1"/>
  <c r="E17" i="16" s="1"/>
  <c r="G6" i="16" l="1"/>
  <c r="E6" i="4" l="1"/>
  <c r="E14" i="4" l="1"/>
  <c r="G11" i="16" l="1"/>
  <c r="G10" i="16" l="1"/>
  <c r="E6" i="18" l="1"/>
  <c r="E5" i="18" s="1"/>
  <c r="G17" i="16"/>
  <c r="D6" i="18"/>
  <c r="D5" i="18" s="1"/>
</calcChain>
</file>

<file path=xl/sharedStrings.xml><?xml version="1.0" encoding="utf-8"?>
<sst xmlns="http://schemas.openxmlformats.org/spreadsheetml/2006/main" count="104" uniqueCount="86">
  <si>
    <t>000 01 00 00 00 00 0000 000</t>
  </si>
  <si>
    <t>395 01 05 02 01 09 0000 610</t>
  </si>
  <si>
    <t>Уменьшение прочих остатков денежных средств бюджетов территориальных  фондов обязательного медицинского страхования</t>
  </si>
  <si>
    <t>(руб.)</t>
  </si>
  <si>
    <t>ВСЕГО ДОХОДОВ</t>
  </si>
  <si>
    <t>ВСЕГО РАСХОДОВ</t>
  </si>
  <si>
    <t>Коды бюджетной классификации РФ</t>
  </si>
  <si>
    <t>Наименование источника
внутреннего финансирования
дефицита бюджета</t>
  </si>
  <si>
    <t>Источники внутреннего финансирования дефицитов бюджетов</t>
  </si>
  <si>
    <t>Проект бюджета
на 2016 г.</t>
  </si>
  <si>
    <t>Проект бюджета
на 2017 г.</t>
  </si>
  <si>
    <t xml:space="preserve"> </t>
  </si>
  <si>
    <t>%
к 2016 г.</t>
  </si>
  <si>
    <t>000 2 00 00000 00 0000 000 Безвозмездные поступления</t>
  </si>
  <si>
    <t xml:space="preserve">395 2 02 05202 09 0000 151 Межбюджетные трансферты из бюджетов субъектов Российской Федерации,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</t>
  </si>
  <si>
    <t>395 2 02 05203 09 0000 151 Межбюджетные трансферты из бюджетов субъектов Российской Федерации, передаваемые территориальным фондам обязательного медицинского страхования на 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</si>
  <si>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395 2 02 05812 09 0000 151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</si>
  <si>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2 02 05813 09 0000 151 Межбюджетные трансферты, передаваемые бюджетам территориальных фондов обязательного медицинского страхования на единовременные компенсационные выплаты медицинским работникам</t>
  </si>
  <si>
    <t>395 2 02 09029 09 0000 151 Прочие безвозмездные поступления  в территориальные  фонды обязательного медицинского страхования от бюджетов субъектов Российской Федерации</t>
  </si>
  <si>
    <t>Наименование кода дохода</t>
  </si>
  <si>
    <t>Наименование кода расхода</t>
  </si>
  <si>
    <t>000 2 19 06000 00 0000 151 Возврат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</si>
  <si>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Расчеты (обоснования) показателей на 2017 год</t>
  </si>
  <si>
    <t>Расходы запланированы в соответствии с поступлениями средств из областного бюджета</t>
  </si>
  <si>
    <t>Расходы запланированы в соответствии с поступлениями средств</t>
  </si>
  <si>
    <t xml:space="preserve">Утверждено Законом ЯО от 25.12.2014 № 86-з (в ред. Закона ЯО от 08.04.2015 № 12-з, 08.07.2015 № 55-з) </t>
  </si>
  <si>
    <t>Оценка ожидаемого исполнения на 2015 год</t>
  </si>
  <si>
    <t>%
к ожидаемому 2015 г.</t>
  </si>
  <si>
    <t>Доходы бюджета Территориального фонда обязательного медицинского страхования Ярославской области на 2016 год и оценка ожидаемого исполнения на 2015 год</t>
  </si>
  <si>
    <t>Источники внутреннего финансирования дефицита бюджета 
Территориального фонда обязательного медицинского страхования Ярославской области на 2016 год и оценка ожидаемого исполнения на 2015 год</t>
  </si>
  <si>
    <t>Доходы бюджета Территориального фонда обязательного медицинского страхования Ярославской области на плановый период 2017 и 2018 годов</t>
  </si>
  <si>
    <t>Проект бюджета
на 2018 г.</t>
  </si>
  <si>
    <t>Расчеты (обоснования) показателей на 2018 год</t>
  </si>
  <si>
    <t>%
к 2017 г.</t>
  </si>
  <si>
    <t>395 2 02 05999 09 0000 151 Прочие межбюджетные трансферты, передаваемые бюджетам территориальных фондов обязательного медицинского страхования</t>
  </si>
  <si>
    <t>000 1 00 00000 00 0000 000 Налоговые и неналоговые доходы</t>
  </si>
  <si>
    <t>Средства запланированы  в соответствии с проектом областного бюджета. Расчет ДЗиФ ЯО.</t>
  </si>
  <si>
    <t xml:space="preserve">Средства отражаются по факту поступления и планированию не подлежат (возврат средств медицинскими организациями, использованных не по целевому назначению; возврат средств медицинскими организациями по результатам проведения реэкспертиз; денежные средства, поступившие по судебным искам; штрафы от медицинских организаций и страховых медицинских организаций и др.)
</t>
  </si>
  <si>
    <t>Средства отражаются по факту возврата и планированию не подлежат (возврат в бюджет ФОМС остатка средств субвенции ФОМС, не использованных по состоянию на 01.01.2015; дебиторской задолженности прошлых лет, источником финансового обеспечения которой являлась субвенция ФОМС (средства, полученные в результате проведения реэкспертиз, экспертиз качества медицинской помощи и т.д.); возврат средств, использованных медицинскими организациями не по целевому назначению,  и в бюджет ДЗиФ ЯО остатков средств на осуществление мер социальной поддержки).</t>
  </si>
  <si>
    <t>Код бюджетной
классификации РФ</t>
  </si>
  <si>
    <t>2015 г.</t>
  </si>
  <si>
    <t>2016г.</t>
  </si>
  <si>
    <t xml:space="preserve"> 01 00 00 0 0000 000</t>
  </si>
  <si>
    <t>Общегосударственные вопросы</t>
  </si>
  <si>
    <t>01 13 73 2 5093 100</t>
  </si>
  <si>
    <t>01 13 73 2 00 50930 100</t>
  </si>
  <si>
    <t xml:space="preserve">  01 00 00 0 00 00000 000</t>
  </si>
  <si>
    <t>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</si>
  <si>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(Закупка товаров, работ и услуг для государственных (муниципальных) нужд)</t>
  </si>
  <si>
    <t xml:space="preserve">01 13 73 2 5093 200 </t>
  </si>
  <si>
    <t>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(Иные бюджетные ассигнования)</t>
  </si>
  <si>
    <t xml:space="preserve">01 13 73 2 5093 800 </t>
  </si>
  <si>
    <t>Здравоохранение</t>
  </si>
  <si>
    <t xml:space="preserve">09 00 00 0 0000 000 </t>
  </si>
  <si>
    <t xml:space="preserve">09 00 00 0 00 00000 000 </t>
  </si>
  <si>
    <t>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(Социальное обеспечение и иные выплаты населению)</t>
  </si>
  <si>
    <t>09 09 73 1 5093 300</t>
  </si>
  <si>
    <t>09 09 73 1 00 50930 300</t>
  </si>
  <si>
    <t>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 (Межбюджетные трансферты)</t>
  </si>
  <si>
    <t>09 09 73 1 5093 500</t>
  </si>
  <si>
    <t>09 09 73 1 00 50930 500</t>
  </si>
  <si>
    <t>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(Социальное обеспечение и иные выплаты населению)</t>
  </si>
  <si>
    <t xml:space="preserve">09 09 73 1 7027 300 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</si>
  <si>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страхования,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(Социальное обеспечение и иные выплаты населению)</t>
  </si>
  <si>
    <t>09 09 73 1 7029 300</t>
  </si>
  <si>
    <t>Осуществление мер социальной поддержки работникам учреждений здравоохранения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(Социальное обеспечение и иные выплаты населению)</t>
  </si>
  <si>
    <t>09 09 73 1 7305 300</t>
  </si>
  <si>
    <t>Иные межбюджетные трансферты на осуществление единовременных выплат медицинским работникам в рамках социальных выплат по непрограммным направлениям деятельности органов управления государственных внебюджетных фондов Российской Федерации (Межбюджетные трансферты)</t>
  </si>
  <si>
    <t>09 09 73 7 00 51360 500</t>
  </si>
  <si>
    <t>09 09 73 1 00 70270 300</t>
  </si>
  <si>
    <t>01 13 73 2 00 50930 800</t>
  </si>
  <si>
    <t>01 13 73 2 00 50930 200</t>
  </si>
  <si>
    <t>Расходы  бюджета Территориального фонда обязательного  медицинского страхования Ярославской области на 2016 год и оценка ожидаемого исполнения на 2015 год</t>
  </si>
  <si>
    <t xml:space="preserve">09 09 73 7 5136 500 </t>
  </si>
  <si>
    <t>Средства не запланированы в проекте областного бюджета на 2016 год.</t>
  </si>
  <si>
    <t>Расчет: 180 000 000,0 руб. (оценка ожидаемого исполнения на 2015 год) x (8438,9 руб.  (подушевой норматив финансирования на одного застрахованного за счет субвенции ФОМС на 2016 год)/8260,7 руб. (подушевой норматив финансирования на одного застрахованного за счет субвенции ФОМС на 2015 год)) / 1000 = 183 883,0 тыс. рублей.</t>
  </si>
  <si>
    <t>Расчет: 183 883 000 руб. (сумма, запланированная на 2016 год) x (9 741,2 руб.  (подушевой норматив финансирования на одного застрахованного за счет субвенции ФОМС на 2017 год)/8438,9 руб. (подушевой норматив финансирования на одного застрахованного за счет субвенции ФОМС на 2016 год)) / 1000 = 212 260,0 тыс.рублей.</t>
  </si>
  <si>
    <t>Расчеты (обоснования) показателей на 2016 год</t>
  </si>
  <si>
    <t>Средства запланированы на уровне 2017 года.</t>
  </si>
  <si>
    <t>Сумма субвенции ФОМС запланирована в соответствии с Постановлением Правительства РФ от 05.05.2012 № 462 "О порядке распределения, предоставления и расходования субвенций из бюджета Федерального фонда обязательного медицинского страхования бюджетам территориальных фондов обязательного медицинского страхования на осуществление переданных органам государственной власти субъектов Российской Федерации полномочий Российской Федерации в сфере обязательного медицинского страхования" (далее - Постановление Правительства РФ № 462) и письмом Федерального фонда ОМС от 15.10.2015 № 6389/21-2/и.
Расчет:  8438,9 руб.  (подушевой норматив финансирования на одного застрахованного за счет субвенции ФОМС на 2016 год) х 1 299 452 чел. (численность застрахованного  населения ЯО на 01.04.2015 г., согласованная ФОМС) /1000 = 10 965 945,5 тыс. рублей.</t>
  </si>
  <si>
    <t>Распределение межбюджетных трансфертов в разрезе субъектов утверждается распоряжением Правительства РФ. На 2016 год сумма не установлена. Подготовлен проект по внесению изменений в Федеральный закон от 29.11.2010 № 326-ФЗ "Об обязательном медицинском страховании в Российской Федерации" по сохранению данного направления расходов в 2016 году.</t>
  </si>
  <si>
    <t xml:space="preserve">Средства не запланированы в проекте областного бюджета на 2016 год.  В 2015 году средства направлялись на дополнительные меры социальной поддержки медицинских работников медицинских организаций ЯО в соответствие с постановлением Правительства ЯО от 09.07.2008 № 340-п. </t>
  </si>
  <si>
    <t>Средства запланированы  в соответствии с проектом областного бюджета на 2017 год. Расчет ДЗиФ ЯО.</t>
  </si>
  <si>
    <t>Средства запланированы  в соответствии с проектом областного бюджета на 2018 год. Расчет ДЗиФ ЯО.</t>
  </si>
  <si>
    <t xml:space="preserve">Сумма субвенции ФОМС запланирована в соответствии с Постановлениями Правительства РФ № 462 и от 28.11.2014 № 1273 "О программе государственных гарантий бесплатного оказания гражданам медицинской помощи на 2015 год и на плановый период 2016 и 2017 годов" (далее - Постановление Правительства РФ № 1273).  
Расчет:  9 741,2 руб.  (подушевой норматив финансирования на одного застрахованного) х 1 299 452 чел. (численность застрахованного  населения ЯО на 01.04.2015 г., согласованная ФОМС)/1000 = 12 658 221,8 тыс.рублей.  </t>
  </si>
  <si>
    <t>% к ожидаемому                                                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</si>
</sst>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4" applyNumberFormat="1" applyFont="1" applyFill="1" applyBorder="1" applyAlignment="1">
      <alignment horizontal="center" vertical="top" wrapText="1"/>
    </xf>
    <xf numFmtId="3" fontId="5" fillId="0" borderId="1" xfId="4" applyNumberFormat="1" applyFont="1" applyFill="1" applyBorder="1" applyAlignment="1">
      <alignment horizontal="center" vertical="top" wrapText="1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3" fillId="0" borderId="1" xfId="1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center" vertical="top"/>
    </xf>
    <xf numFmtId="164" fontId="4" fillId="0" borderId="1" xfId="3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top"/>
    </xf>
    <xf numFmtId="0" fontId="3" fillId="0" borderId="0" xfId="0" applyFont="1" applyFill="1"/>
    <xf numFmtId="3" fontId="4" fillId="0" borderId="1" xfId="4" applyNumberFormat="1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3" fontId="4" fillId="0" borderId="0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/>
    </xf>
    <xf numFmtId="0" fontId="6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3" fontId="3" fillId="0" borderId="1" xfId="4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3" fontId="5" fillId="0" borderId="1" xfId="4" applyNumberFormat="1" applyFont="1" applyBorder="1" applyAlignment="1">
      <alignment horizontal="center" vertical="top" wrapText="1"/>
    </xf>
    <xf numFmtId="164" fontId="3" fillId="0" borderId="1" xfId="3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4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3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4" fontId="4" fillId="0" borderId="0" xfId="3" applyNumberFormat="1" applyFont="1" applyFill="1"/>
    <xf numFmtId="3" fontId="4" fillId="0" borderId="0" xfId="0" applyNumberFormat="1" applyFont="1" applyFill="1"/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4" fillId="0" borderId="0" xfId="4" applyNumberFormat="1" applyFont="1" applyFill="1" applyAlignment="1">
      <alignment horizontal="center"/>
    </xf>
    <xf numFmtId="165" fontId="3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43" fontId="4" fillId="0" borderId="0" xfId="4" applyFont="1" applyFill="1"/>
    <xf numFmtId="0" fontId="4" fillId="0" borderId="0" xfId="0" applyFont="1" applyFill="1" applyAlignment="1">
      <alignment vertical="center"/>
    </xf>
    <xf numFmtId="3" fontId="4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3" fontId="5" fillId="0" borderId="1" xfId="4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8" fillId="0" borderId="0" xfId="0" applyFont="1"/>
    <xf numFmtId="3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4" fillId="0" borderId="1" xfId="3" applyNumberFormat="1" applyFont="1" applyFill="1" applyBorder="1" applyAlignment="1">
      <alignment horizontal="center" vertical="center"/>
    </xf>
    <xf numFmtId="3" fontId="3" fillId="0" borderId="1" xfId="4" applyNumberFormat="1" applyFont="1" applyFill="1" applyBorder="1" applyAlignment="1">
      <alignment horizontal="center" vertical="center"/>
    </xf>
    <xf numFmtId="3" fontId="3" fillId="0" borderId="1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164" fontId="4" fillId="0" borderId="2" xfId="3" applyNumberFormat="1" applyFont="1" applyFill="1" applyBorder="1" applyAlignment="1">
      <alignment horizontal="left" vertical="top" wrapText="1"/>
    </xf>
    <xf numFmtId="164" fontId="4" fillId="0" borderId="2" xfId="3" applyNumberFormat="1" applyFont="1" applyFill="1" applyBorder="1" applyAlignment="1">
      <alignment horizontal="center" vertical="top"/>
    </xf>
    <xf numFmtId="164" fontId="4" fillId="0" borderId="3" xfId="3" applyNumberFormat="1" applyFont="1" applyFill="1" applyBorder="1" applyAlignment="1">
      <alignment horizontal="left" vertical="top" wrapText="1"/>
    </xf>
    <xf numFmtId="3" fontId="4" fillId="0" borderId="1" xfId="1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Процентный" xfId="3" builtinId="5"/>
    <cellStyle name="Финансовый" xfId="4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zoomScale="80" zoomScaleNormal="80" workbookViewId="0">
      <pane ySplit="4" topLeftCell="A8" activePane="bottomLeft" state="frozen"/>
      <selection pane="bottomLeft" activeCell="E9" sqref="E9"/>
    </sheetView>
  </sheetViews>
  <sheetFormatPr defaultRowHeight="18.75" x14ac:dyDescent="0.3"/>
  <cols>
    <col min="1" max="1" width="61.42578125" style="50" customWidth="1"/>
    <col min="2" max="2" width="26.85546875" style="50" customWidth="1"/>
    <col min="3" max="3" width="21" style="6" customWidth="1"/>
    <col min="4" max="4" width="20.140625" style="6" customWidth="1"/>
    <col min="5" max="5" width="10.7109375" style="6" customWidth="1"/>
    <col min="6" max="6" width="80.28515625" style="6" customWidth="1"/>
    <col min="7" max="8" width="9.140625" style="6"/>
    <col min="9" max="9" width="15.42578125" style="6" bestFit="1" customWidth="1"/>
    <col min="10" max="10" width="9.140625" style="6"/>
    <col min="11" max="11" width="15.85546875" style="6" customWidth="1"/>
    <col min="12" max="12" width="9.140625" style="6"/>
    <col min="13" max="13" width="15.42578125" style="6" customWidth="1"/>
    <col min="14" max="16384" width="9.140625" style="6"/>
  </cols>
  <sheetData>
    <row r="1" spans="1:13" ht="44.25" customHeight="1" x14ac:dyDescent="0.3">
      <c r="A1" s="81" t="s">
        <v>28</v>
      </c>
      <c r="B1" s="81"/>
      <c r="C1" s="81"/>
      <c r="D1" s="81"/>
      <c r="E1" s="81"/>
      <c r="F1" s="81"/>
      <c r="G1" s="1"/>
      <c r="H1" s="1"/>
      <c r="I1" s="1"/>
      <c r="J1" s="1"/>
    </row>
    <row r="2" spans="1:13" x14ac:dyDescent="0.3">
      <c r="A2" s="6"/>
      <c r="B2" s="6"/>
      <c r="C2" s="36"/>
      <c r="E2" s="37"/>
      <c r="F2" s="38" t="s">
        <v>3</v>
      </c>
    </row>
    <row r="3" spans="1:13" s="7" customFormat="1" ht="111" customHeight="1" x14ac:dyDescent="0.25">
      <c r="A3" s="67" t="s">
        <v>19</v>
      </c>
      <c r="B3" s="67" t="s">
        <v>25</v>
      </c>
      <c r="C3" s="68" t="s">
        <v>26</v>
      </c>
      <c r="D3" s="67" t="s">
        <v>9</v>
      </c>
      <c r="E3" s="76" t="s">
        <v>27</v>
      </c>
      <c r="F3" s="67" t="s">
        <v>77</v>
      </c>
    </row>
    <row r="4" spans="1:13" s="7" customForma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</row>
    <row r="5" spans="1:13" s="41" customFormat="1" ht="135" customHeight="1" x14ac:dyDescent="0.25">
      <c r="A5" s="3" t="s">
        <v>35</v>
      </c>
      <c r="B5" s="12">
        <v>1761382</v>
      </c>
      <c r="C5" s="12">
        <v>4672493</v>
      </c>
      <c r="D5" s="12">
        <v>0</v>
      </c>
      <c r="E5" s="13">
        <f t="shared" ref="E5:E14" si="0">IFERROR(D5/C5,"")</f>
        <v>0</v>
      </c>
      <c r="F5" s="40" t="s">
        <v>37</v>
      </c>
      <c r="I5" s="10"/>
    </row>
    <row r="6" spans="1:13" ht="47.25" customHeight="1" x14ac:dyDescent="0.3">
      <c r="A6" s="3" t="s">
        <v>13</v>
      </c>
      <c r="B6" s="75">
        <f>B7+B8+B9+B10+B11+B12+B13</f>
        <v>11859913176</v>
      </c>
      <c r="C6" s="75">
        <f t="shared" ref="C6:D6" si="1">C7+C8+C9+C10+C11+C12+C13</f>
        <v>11915010220</v>
      </c>
      <c r="D6" s="75">
        <f t="shared" si="1"/>
        <v>11178828500</v>
      </c>
      <c r="E6" s="73">
        <f t="shared" si="0"/>
        <v>0.93799999999999994</v>
      </c>
      <c r="F6" s="75"/>
      <c r="G6" s="42"/>
      <c r="I6" s="10"/>
    </row>
    <row r="7" spans="1:13" ht="174.75" customHeight="1" x14ac:dyDescent="0.3">
      <c r="A7" s="33" t="s">
        <v>14</v>
      </c>
      <c r="B7" s="18">
        <v>226919300</v>
      </c>
      <c r="C7" s="18">
        <f>B7</f>
        <v>226919300</v>
      </c>
      <c r="D7" s="18">
        <v>29000000</v>
      </c>
      <c r="E7" s="13">
        <f t="shared" si="0"/>
        <v>0.128</v>
      </c>
      <c r="F7" s="40" t="s">
        <v>36</v>
      </c>
      <c r="G7" s="42"/>
      <c r="I7" s="10"/>
    </row>
    <row r="8" spans="1:13" ht="156" customHeight="1" x14ac:dyDescent="0.3">
      <c r="A8" s="33" t="s">
        <v>15</v>
      </c>
      <c r="B8" s="18">
        <v>629326900</v>
      </c>
      <c r="C8" s="18">
        <f>B8</f>
        <v>629326900</v>
      </c>
      <c r="D8" s="18">
        <v>0</v>
      </c>
      <c r="E8" s="13">
        <f t="shared" si="0"/>
        <v>0</v>
      </c>
      <c r="F8" s="40" t="s">
        <v>74</v>
      </c>
      <c r="G8" s="42"/>
      <c r="I8" s="10"/>
      <c r="J8" s="43"/>
      <c r="K8" s="43"/>
      <c r="L8" s="43"/>
      <c r="M8" s="43"/>
    </row>
    <row r="9" spans="1:13" ht="266.25" customHeight="1" x14ac:dyDescent="0.3">
      <c r="A9" s="33" t="s">
        <v>16</v>
      </c>
      <c r="B9" s="34">
        <v>10702819000</v>
      </c>
      <c r="C9" s="34">
        <f>B9+55590500</f>
        <v>10758409500</v>
      </c>
      <c r="D9" s="16">
        <f>ROUND(1299452*8438.9/1000,1)*1000</f>
        <v>10965945500</v>
      </c>
      <c r="E9" s="13">
        <f t="shared" si="0"/>
        <v>1.0189999999999999</v>
      </c>
      <c r="F9" s="40" t="s">
        <v>79</v>
      </c>
      <c r="G9" s="42"/>
      <c r="I9" s="10"/>
    </row>
    <row r="10" spans="1:13" ht="112.5" customHeight="1" x14ac:dyDescent="0.3">
      <c r="A10" s="33" t="s">
        <v>17</v>
      </c>
      <c r="B10" s="34">
        <v>13000000</v>
      </c>
      <c r="C10" s="34">
        <v>13000000</v>
      </c>
      <c r="D10" s="34">
        <v>0</v>
      </c>
      <c r="E10" s="13">
        <f t="shared" si="0"/>
        <v>0</v>
      </c>
      <c r="F10" s="40" t="s">
        <v>80</v>
      </c>
      <c r="G10" s="42"/>
      <c r="I10" s="10"/>
    </row>
    <row r="11" spans="1:13" ht="102" customHeight="1" x14ac:dyDescent="0.3">
      <c r="A11" s="33" t="s">
        <v>34</v>
      </c>
      <c r="B11" s="34">
        <v>180000000</v>
      </c>
      <c r="C11" s="34">
        <v>180000000</v>
      </c>
      <c r="D11" s="34">
        <f>ROUND(C11*(8438.9/8260.7)/1000,1)*1000</f>
        <v>183883000</v>
      </c>
      <c r="E11" s="13">
        <f t="shared" si="0"/>
        <v>1.022</v>
      </c>
      <c r="F11" s="40" t="s">
        <v>75</v>
      </c>
      <c r="G11" s="42"/>
      <c r="I11" s="10"/>
    </row>
    <row r="12" spans="1:13" ht="95.25" customHeight="1" x14ac:dyDescent="0.3">
      <c r="A12" s="33" t="s">
        <v>18</v>
      </c>
      <c r="B12" s="34">
        <v>136600000</v>
      </c>
      <c r="C12" s="34">
        <f>B12</f>
        <v>136600000</v>
      </c>
      <c r="D12" s="34">
        <v>0</v>
      </c>
      <c r="E12" s="13">
        <f t="shared" si="0"/>
        <v>0</v>
      </c>
      <c r="F12" s="40" t="s">
        <v>81</v>
      </c>
      <c r="G12" s="42"/>
      <c r="I12" s="10"/>
    </row>
    <row r="13" spans="1:13" ht="173.25" customHeight="1" x14ac:dyDescent="0.3">
      <c r="A13" s="33" t="s">
        <v>21</v>
      </c>
      <c r="B13" s="18">
        <v>-28752024</v>
      </c>
      <c r="C13" s="18">
        <v>-29245480</v>
      </c>
      <c r="D13" s="18">
        <v>0</v>
      </c>
      <c r="E13" s="13">
        <f t="shared" si="0"/>
        <v>0</v>
      </c>
      <c r="F13" s="40" t="s">
        <v>38</v>
      </c>
      <c r="G13" s="42"/>
      <c r="I13" s="10"/>
    </row>
    <row r="14" spans="1:13" ht="26.25" customHeight="1" x14ac:dyDescent="0.3">
      <c r="A14" s="44" t="s">
        <v>4</v>
      </c>
      <c r="B14" s="12">
        <f>B5+B6</f>
        <v>11861674558</v>
      </c>
      <c r="C14" s="12">
        <f t="shared" ref="C14:D14" si="2">C5+C6</f>
        <v>11919682713</v>
      </c>
      <c r="D14" s="12">
        <f t="shared" si="2"/>
        <v>11178828500</v>
      </c>
      <c r="E14" s="13">
        <f t="shared" si="0"/>
        <v>0.93799999999999994</v>
      </c>
      <c r="F14" s="32"/>
      <c r="G14" s="42"/>
      <c r="I14" s="10"/>
    </row>
    <row r="15" spans="1:13" x14ac:dyDescent="0.3">
      <c r="A15" s="45"/>
      <c r="B15" s="45"/>
      <c r="C15" s="21"/>
      <c r="D15" s="46"/>
      <c r="E15" s="46"/>
    </row>
    <row r="16" spans="1:13" x14ac:dyDescent="0.3">
      <c r="A16" s="45"/>
      <c r="B16" s="45"/>
      <c r="C16" s="47"/>
      <c r="D16" s="48"/>
      <c r="E16" s="48"/>
    </row>
    <row r="17" spans="1:5" x14ac:dyDescent="0.3">
      <c r="A17" s="45"/>
      <c r="B17" s="45"/>
      <c r="C17" s="47"/>
      <c r="D17" s="47"/>
      <c r="E17" s="47"/>
    </row>
    <row r="18" spans="1:5" x14ac:dyDescent="0.3">
      <c r="A18" s="45"/>
      <c r="B18" s="45"/>
      <c r="C18" s="47"/>
      <c r="D18" s="47"/>
      <c r="E18" s="47"/>
    </row>
    <row r="19" spans="1:5" x14ac:dyDescent="0.3">
      <c r="A19" s="45"/>
      <c r="B19" s="45"/>
      <c r="C19" s="47"/>
      <c r="D19" s="47"/>
      <c r="E19" s="47"/>
    </row>
    <row r="20" spans="1:5" x14ac:dyDescent="0.3">
      <c r="A20" s="45"/>
      <c r="B20" s="45"/>
      <c r="C20" s="47"/>
      <c r="D20" s="47"/>
      <c r="E20" s="47"/>
    </row>
    <row r="21" spans="1:5" x14ac:dyDescent="0.3">
      <c r="A21" s="45"/>
      <c r="B21" s="45"/>
      <c r="C21" s="47"/>
      <c r="D21" s="47"/>
      <c r="E21" s="47"/>
    </row>
    <row r="22" spans="1:5" x14ac:dyDescent="0.3">
      <c r="A22" s="6"/>
      <c r="B22" s="6"/>
    </row>
    <row r="23" spans="1:5" x14ac:dyDescent="0.3">
      <c r="A23" s="6"/>
      <c r="B23" s="6"/>
      <c r="C23" s="49"/>
      <c r="D23" s="49"/>
      <c r="E23" s="49"/>
    </row>
    <row r="24" spans="1:5" x14ac:dyDescent="0.3">
      <c r="A24" s="6"/>
      <c r="B24" s="6"/>
      <c r="C24" s="49"/>
      <c r="D24" s="49"/>
      <c r="E24" s="49"/>
    </row>
    <row r="25" spans="1:5" x14ac:dyDescent="0.3">
      <c r="A25" s="6"/>
      <c r="B25" s="6"/>
      <c r="C25" s="49"/>
      <c r="D25" s="49"/>
      <c r="E25" s="49"/>
    </row>
    <row r="26" spans="1:5" x14ac:dyDescent="0.3">
      <c r="A26" s="6"/>
      <c r="B26" s="6"/>
      <c r="C26" s="49"/>
      <c r="D26" s="49"/>
      <c r="E26" s="49"/>
    </row>
    <row r="27" spans="1:5" x14ac:dyDescent="0.3">
      <c r="A27" s="6"/>
      <c r="B27" s="6"/>
      <c r="C27" s="49"/>
      <c r="D27" s="49"/>
      <c r="E27" s="49"/>
    </row>
    <row r="28" spans="1:5" x14ac:dyDescent="0.3">
      <c r="C28" s="49"/>
      <c r="D28" s="49"/>
      <c r="E28" s="49"/>
    </row>
    <row r="29" spans="1:5" x14ac:dyDescent="0.3">
      <c r="A29" s="6"/>
      <c r="B29" s="6"/>
      <c r="C29" s="49"/>
      <c r="D29" s="49"/>
      <c r="E29" s="49"/>
    </row>
    <row r="30" spans="1:5" x14ac:dyDescent="0.3">
      <c r="A30" s="6"/>
      <c r="B30" s="6"/>
      <c r="C30" s="49"/>
      <c r="D30" s="49"/>
      <c r="E30" s="49"/>
    </row>
  </sheetData>
  <mergeCells count="1">
    <mergeCell ref="A1:F1"/>
  </mergeCells>
  <printOptions horizontalCentered="1"/>
  <pageMargins left="0.39370078740157483" right="0.39370078740157483" top="0.78740157480314965" bottom="0.39370078740157483" header="0" footer="0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9"/>
  <sheetViews>
    <sheetView zoomScale="78" zoomScaleNormal="78" workbookViewId="0">
      <selection activeCell="C7" sqref="C7"/>
    </sheetView>
  </sheetViews>
  <sheetFormatPr defaultRowHeight="18.75" x14ac:dyDescent="0.3"/>
  <cols>
    <col min="1" max="1" width="27.28515625" style="6" customWidth="1"/>
    <col min="2" max="2" width="32.140625" style="6" customWidth="1"/>
    <col min="3" max="3" width="82.140625" style="20" customWidth="1"/>
    <col min="4" max="4" width="24.5703125" style="20" customWidth="1"/>
    <col min="5" max="5" width="20.42578125" style="6" customWidth="1"/>
    <col min="6" max="6" width="20.7109375" style="23" customWidth="1"/>
    <col min="7" max="7" width="14.42578125" style="23" customWidth="1"/>
    <col min="8" max="8" width="43.42578125" style="6" hidden="1" customWidth="1"/>
    <col min="9" max="16384" width="9.140625" style="6"/>
  </cols>
  <sheetData>
    <row r="1" spans="1:9" ht="35.25" customHeight="1" x14ac:dyDescent="0.3">
      <c r="A1" s="85" t="s">
        <v>72</v>
      </c>
      <c r="B1" s="85"/>
      <c r="C1" s="85"/>
      <c r="D1" s="85"/>
      <c r="E1" s="85"/>
      <c r="F1" s="85"/>
      <c r="G1" s="85"/>
      <c r="H1" s="35"/>
    </row>
    <row r="2" spans="1:9" x14ac:dyDescent="0.3">
      <c r="C2" s="56"/>
      <c r="D2" s="56"/>
      <c r="E2" s="56"/>
      <c r="F2" s="56"/>
      <c r="G2" s="37" t="s">
        <v>3</v>
      </c>
    </row>
    <row r="3" spans="1:9" ht="113.25" customHeight="1" x14ac:dyDescent="0.3">
      <c r="A3" s="84" t="s">
        <v>39</v>
      </c>
      <c r="B3" s="84"/>
      <c r="C3" s="82" t="s">
        <v>20</v>
      </c>
      <c r="D3" s="84" t="s">
        <v>25</v>
      </c>
      <c r="E3" s="86" t="s">
        <v>26</v>
      </c>
      <c r="F3" s="84" t="s">
        <v>9</v>
      </c>
      <c r="G3" s="87" t="s">
        <v>85</v>
      </c>
    </row>
    <row r="4" spans="1:9" s="7" customFormat="1" ht="39" customHeight="1" x14ac:dyDescent="0.25">
      <c r="A4" s="69" t="s">
        <v>40</v>
      </c>
      <c r="B4" s="69" t="s">
        <v>41</v>
      </c>
      <c r="C4" s="82"/>
      <c r="D4" s="84"/>
      <c r="E4" s="86"/>
      <c r="F4" s="84"/>
      <c r="G4" s="87"/>
      <c r="H4" s="57"/>
    </row>
    <row r="5" spans="1:9" s="10" customFormat="1" x14ac:dyDescent="0.25">
      <c r="A5" s="51">
        <v>1</v>
      </c>
      <c r="B5" s="51">
        <v>2</v>
      </c>
      <c r="C5" s="8">
        <v>3</v>
      </c>
      <c r="D5" s="80">
        <v>4</v>
      </c>
      <c r="E5" s="9">
        <v>5</v>
      </c>
      <c r="F5" s="9">
        <v>6</v>
      </c>
      <c r="G5" s="9">
        <v>7</v>
      </c>
      <c r="H5" s="77"/>
    </row>
    <row r="6" spans="1:9" s="14" customFormat="1" ht="22.5" customHeight="1" x14ac:dyDescent="0.25">
      <c r="A6" s="52" t="s">
        <v>42</v>
      </c>
      <c r="B6" s="52" t="s">
        <v>46</v>
      </c>
      <c r="C6" s="11" t="s">
        <v>43</v>
      </c>
      <c r="D6" s="12">
        <f>D7+D8+D9</f>
        <v>102961800</v>
      </c>
      <c r="E6" s="12">
        <f t="shared" ref="E6:F6" si="0">E7+E8+E9</f>
        <v>102961800</v>
      </c>
      <c r="F6" s="12">
        <f t="shared" si="0"/>
        <v>93993732</v>
      </c>
      <c r="G6" s="13">
        <f>IFERROR(F6/E6,"")</f>
        <v>0.91300000000000003</v>
      </c>
      <c r="H6" s="78"/>
    </row>
    <row r="7" spans="1:9" ht="176.25" customHeight="1" x14ac:dyDescent="0.3">
      <c r="A7" s="53" t="s">
        <v>44</v>
      </c>
      <c r="B7" s="53" t="s">
        <v>45</v>
      </c>
      <c r="C7" s="15" t="s">
        <v>47</v>
      </c>
      <c r="D7" s="16">
        <v>65016700</v>
      </c>
      <c r="E7" s="16">
        <f>D7</f>
        <v>65016700</v>
      </c>
      <c r="F7" s="16">
        <v>65162332</v>
      </c>
      <c r="G7" s="13">
        <f t="shared" ref="G7:G17" si="1">IFERROR(F7/E7,"")</f>
        <v>1.002</v>
      </c>
      <c r="H7" s="78"/>
    </row>
    <row r="8" spans="1:9" ht="138.75" customHeight="1" x14ac:dyDescent="0.3">
      <c r="A8" s="53" t="s">
        <v>49</v>
      </c>
      <c r="B8" s="53" t="s">
        <v>71</v>
      </c>
      <c r="C8" s="15" t="s">
        <v>48</v>
      </c>
      <c r="D8" s="16">
        <v>37285400</v>
      </c>
      <c r="E8" s="16">
        <f>D8</f>
        <v>37285400</v>
      </c>
      <c r="F8" s="16">
        <v>27832100</v>
      </c>
      <c r="G8" s="13">
        <f t="shared" si="1"/>
        <v>0.746</v>
      </c>
      <c r="H8" s="78"/>
    </row>
    <row r="9" spans="1:9" ht="116.25" customHeight="1" x14ac:dyDescent="0.3">
      <c r="A9" s="53" t="s">
        <v>51</v>
      </c>
      <c r="B9" s="53" t="s">
        <v>70</v>
      </c>
      <c r="C9" s="15" t="s">
        <v>50</v>
      </c>
      <c r="D9" s="16">
        <v>659700</v>
      </c>
      <c r="E9" s="16">
        <f>D9</f>
        <v>659700</v>
      </c>
      <c r="F9" s="16">
        <v>999300</v>
      </c>
      <c r="G9" s="13">
        <f t="shared" si="1"/>
        <v>1.5149999999999999</v>
      </c>
      <c r="H9" s="78"/>
    </row>
    <row r="10" spans="1:9" s="17" customFormat="1" ht="30" customHeight="1" x14ac:dyDescent="0.3">
      <c r="A10" s="71" t="s">
        <v>53</v>
      </c>
      <c r="B10" s="71" t="s">
        <v>54</v>
      </c>
      <c r="C10" s="72" t="s">
        <v>52</v>
      </c>
      <c r="D10" s="52">
        <f>D11+D13+D14+D15+D12+D16</f>
        <v>11787550850</v>
      </c>
      <c r="E10" s="52">
        <f t="shared" ref="E10:F10" si="2">E11+E13+E14+E15+E12+E16</f>
        <v>11843141350</v>
      </c>
      <c r="F10" s="52">
        <f t="shared" si="2"/>
        <v>11084834768</v>
      </c>
      <c r="G10" s="73">
        <f t="shared" si="1"/>
        <v>0.93600000000000005</v>
      </c>
      <c r="H10" s="77"/>
    </row>
    <row r="11" spans="1:9" ht="118.5" customHeight="1" x14ac:dyDescent="0.3">
      <c r="A11" s="53" t="s">
        <v>56</v>
      </c>
      <c r="B11" s="53" t="s">
        <v>57</v>
      </c>
      <c r="C11" s="15" t="s">
        <v>55</v>
      </c>
      <c r="D11" s="16">
        <v>10596704650</v>
      </c>
      <c r="E11" s="16">
        <f>D11+55590500</f>
        <v>10652295150</v>
      </c>
      <c r="F11" s="16">
        <f>'Доходы 2015 - 2016'!D5+'Доходы 2015 - 2016'!D9+'Доходы 2015 - 2016'!D11-'Расходы 2015 - 2016'!F6-F12</f>
        <v>10866843968</v>
      </c>
      <c r="G11" s="13">
        <f t="shared" si="1"/>
        <v>1.02</v>
      </c>
      <c r="H11" s="77" t="s">
        <v>24</v>
      </c>
    </row>
    <row r="12" spans="1:9" ht="120" customHeight="1" x14ac:dyDescent="0.3">
      <c r="A12" s="53" t="s">
        <v>59</v>
      </c>
      <c r="B12" s="53" t="s">
        <v>60</v>
      </c>
      <c r="C12" s="15" t="s">
        <v>58</v>
      </c>
      <c r="D12" s="16">
        <v>185000000</v>
      </c>
      <c r="E12" s="16">
        <f>D12</f>
        <v>185000000</v>
      </c>
      <c r="F12" s="16">
        <f>ROUND(E12*(8438.9/8260.7)/1000,1)*1000</f>
        <v>188990800</v>
      </c>
      <c r="G12" s="13">
        <f t="shared" si="1"/>
        <v>1.022</v>
      </c>
      <c r="H12" s="77"/>
    </row>
    <row r="13" spans="1:9" ht="132.75" customHeight="1" x14ac:dyDescent="0.3">
      <c r="A13" s="53" t="s">
        <v>62</v>
      </c>
      <c r="B13" s="53" t="s">
        <v>69</v>
      </c>
      <c r="C13" s="15" t="s">
        <v>61</v>
      </c>
      <c r="D13" s="16">
        <f>'Доходы 2015 - 2016'!B7</f>
        <v>226919300</v>
      </c>
      <c r="E13" s="16">
        <f>'Доходы 2015 - 2016'!C7</f>
        <v>226919300</v>
      </c>
      <c r="F13" s="16">
        <f>'Доходы 2015 - 2016'!D7</f>
        <v>29000000</v>
      </c>
      <c r="G13" s="13">
        <f t="shared" ref="G13" si="3">IFERROR(F13/E13,"")</f>
        <v>0.128</v>
      </c>
      <c r="H13" s="77" t="s">
        <v>23</v>
      </c>
    </row>
    <row r="14" spans="1:9" ht="140.25" customHeight="1" x14ac:dyDescent="0.3">
      <c r="A14" s="53" t="s">
        <v>64</v>
      </c>
      <c r="B14" s="53"/>
      <c r="C14" s="15" t="s">
        <v>63</v>
      </c>
      <c r="D14" s="16">
        <f>'Доходы 2015 - 2016'!B8</f>
        <v>629326900</v>
      </c>
      <c r="E14" s="16">
        <f>'Доходы 2015 - 2016'!C8</f>
        <v>629326900</v>
      </c>
      <c r="F14" s="16">
        <f>'Доходы 2015 - 2016'!D8</f>
        <v>0</v>
      </c>
      <c r="G14" s="13">
        <f t="shared" si="1"/>
        <v>0</v>
      </c>
      <c r="H14" s="77" t="s">
        <v>23</v>
      </c>
      <c r="I14" s="6" t="s">
        <v>11</v>
      </c>
    </row>
    <row r="15" spans="1:9" ht="118.5" customHeight="1" x14ac:dyDescent="0.3">
      <c r="A15" s="53" t="s">
        <v>66</v>
      </c>
      <c r="B15" s="53"/>
      <c r="C15" s="15" t="s">
        <v>65</v>
      </c>
      <c r="D15" s="18">
        <f>'Доходы 2015 - 2016'!B12</f>
        <v>136600000</v>
      </c>
      <c r="E15" s="18">
        <f>'Доходы 2015 - 2016'!C12</f>
        <v>136600000</v>
      </c>
      <c r="F15" s="18">
        <f>'Доходы 2015 - 2016'!D12</f>
        <v>0</v>
      </c>
      <c r="G15" s="13">
        <f t="shared" si="1"/>
        <v>0</v>
      </c>
      <c r="H15" s="77" t="s">
        <v>23</v>
      </c>
    </row>
    <row r="16" spans="1:9" ht="102" customHeight="1" x14ac:dyDescent="0.3">
      <c r="A16" s="53" t="s">
        <v>73</v>
      </c>
      <c r="B16" s="53" t="s">
        <v>68</v>
      </c>
      <c r="C16" s="19" t="s">
        <v>67</v>
      </c>
      <c r="D16" s="18">
        <f>'Доходы 2015 - 2016'!B10</f>
        <v>13000000</v>
      </c>
      <c r="E16" s="18">
        <f>'Доходы 2015 - 2016'!C10</f>
        <v>13000000</v>
      </c>
      <c r="F16" s="18">
        <v>0</v>
      </c>
      <c r="G16" s="13"/>
      <c r="H16" s="79"/>
    </row>
    <row r="17" spans="1:8" ht="24" customHeight="1" x14ac:dyDescent="0.3">
      <c r="A17" s="82" t="s">
        <v>5</v>
      </c>
      <c r="B17" s="83"/>
      <c r="C17" s="83"/>
      <c r="D17" s="74">
        <f>D6+D10</f>
        <v>11890512650</v>
      </c>
      <c r="E17" s="74">
        <f t="shared" ref="E17:F17" si="4">E6+E10</f>
        <v>11946103150</v>
      </c>
      <c r="F17" s="74">
        <f t="shared" si="4"/>
        <v>11178828500</v>
      </c>
      <c r="G17" s="73">
        <f t="shared" si="1"/>
        <v>0.93600000000000005</v>
      </c>
      <c r="H17" s="77"/>
    </row>
    <row r="18" spans="1:8" x14ac:dyDescent="0.3">
      <c r="E18" s="21"/>
      <c r="F18" s="6"/>
      <c r="G18" s="6"/>
    </row>
    <row r="19" spans="1:8" x14ac:dyDescent="0.3">
      <c r="E19" s="22"/>
      <c r="F19" s="6"/>
      <c r="G19" s="6"/>
    </row>
    <row r="20" spans="1:8" x14ac:dyDescent="0.3">
      <c r="E20" s="58"/>
      <c r="G20" s="6"/>
    </row>
    <row r="21" spans="1:8" x14ac:dyDescent="0.3">
      <c r="E21" s="59"/>
      <c r="G21" s="6"/>
    </row>
    <row r="22" spans="1:8" x14ac:dyDescent="0.3">
      <c r="E22" s="59"/>
    </row>
    <row r="23" spans="1:8" x14ac:dyDescent="0.3">
      <c r="E23" s="59"/>
      <c r="H23" s="23"/>
    </row>
    <row r="24" spans="1:8" x14ac:dyDescent="0.3">
      <c r="F24" s="6"/>
      <c r="G24" s="6"/>
    </row>
    <row r="25" spans="1:8" x14ac:dyDescent="0.3">
      <c r="F25" s="6"/>
      <c r="G25" s="6"/>
    </row>
    <row r="26" spans="1:8" x14ac:dyDescent="0.3">
      <c r="F26" s="6"/>
      <c r="G26" s="6"/>
    </row>
    <row r="27" spans="1:8" x14ac:dyDescent="0.3">
      <c r="F27" s="6"/>
      <c r="G27" s="6"/>
    </row>
    <row r="28" spans="1:8" x14ac:dyDescent="0.3">
      <c r="C28" s="6"/>
      <c r="D28" s="6"/>
      <c r="F28" s="6"/>
      <c r="G28" s="6"/>
    </row>
    <row r="29" spans="1:8" x14ac:dyDescent="0.3">
      <c r="C29" s="6"/>
      <c r="D29" s="6"/>
      <c r="F29" s="6"/>
      <c r="G29" s="6"/>
    </row>
    <row r="30" spans="1:8" x14ac:dyDescent="0.3">
      <c r="C30" s="6"/>
      <c r="D30" s="6"/>
      <c r="F30" s="6"/>
      <c r="G30" s="6"/>
    </row>
    <row r="31" spans="1:8" x14ac:dyDescent="0.3">
      <c r="C31" s="6"/>
      <c r="D31" s="6"/>
      <c r="F31" s="6"/>
      <c r="G31" s="6"/>
    </row>
    <row r="32" spans="1:8" x14ac:dyDescent="0.3">
      <c r="C32" s="6"/>
      <c r="D32" s="6"/>
      <c r="F32" s="6"/>
      <c r="G32" s="6"/>
    </row>
    <row r="33" spans="3:7" x14ac:dyDescent="0.3">
      <c r="C33" s="6"/>
      <c r="D33" s="6"/>
      <c r="F33" s="6"/>
      <c r="G33" s="6"/>
    </row>
    <row r="34" spans="3:7" x14ac:dyDescent="0.3">
      <c r="C34" s="6"/>
      <c r="D34" s="6"/>
      <c r="F34" s="6"/>
      <c r="G34" s="6"/>
    </row>
    <row r="35" spans="3:7" x14ac:dyDescent="0.3">
      <c r="C35" s="6"/>
      <c r="D35" s="6"/>
      <c r="F35" s="6"/>
      <c r="G35" s="6"/>
    </row>
    <row r="36" spans="3:7" x14ac:dyDescent="0.3">
      <c r="C36" s="6"/>
      <c r="D36" s="6"/>
      <c r="F36" s="6"/>
      <c r="G36" s="6"/>
    </row>
    <row r="37" spans="3:7" x14ac:dyDescent="0.3">
      <c r="C37" s="6"/>
      <c r="D37" s="6"/>
      <c r="F37" s="6"/>
      <c r="G37" s="6"/>
    </row>
    <row r="38" spans="3:7" x14ac:dyDescent="0.3">
      <c r="C38" s="6"/>
      <c r="D38" s="6"/>
      <c r="F38" s="6"/>
      <c r="G38" s="6"/>
    </row>
    <row r="39" spans="3:7" x14ac:dyDescent="0.3">
      <c r="C39" s="6"/>
      <c r="D39" s="6"/>
      <c r="F39" s="6"/>
      <c r="G39" s="6"/>
    </row>
    <row r="40" spans="3:7" x14ac:dyDescent="0.3">
      <c r="C40" s="6"/>
      <c r="D40" s="6"/>
      <c r="F40" s="6"/>
      <c r="G40" s="6"/>
    </row>
    <row r="41" spans="3:7" x14ac:dyDescent="0.3">
      <c r="C41" s="6"/>
      <c r="D41" s="6"/>
      <c r="F41" s="6"/>
      <c r="G41" s="6"/>
    </row>
    <row r="42" spans="3:7" x14ac:dyDescent="0.3">
      <c r="C42" s="6"/>
      <c r="D42" s="6"/>
      <c r="F42" s="6"/>
      <c r="G42" s="6"/>
    </row>
    <row r="43" spans="3:7" x14ac:dyDescent="0.3">
      <c r="C43" s="6"/>
      <c r="D43" s="6"/>
      <c r="F43" s="6"/>
      <c r="G43" s="6"/>
    </row>
    <row r="44" spans="3:7" x14ac:dyDescent="0.3">
      <c r="C44" s="6"/>
      <c r="D44" s="6"/>
      <c r="F44" s="6"/>
      <c r="G44" s="6"/>
    </row>
    <row r="45" spans="3:7" x14ac:dyDescent="0.3">
      <c r="C45" s="6"/>
      <c r="D45" s="6"/>
      <c r="F45" s="6"/>
      <c r="G45" s="6"/>
    </row>
    <row r="46" spans="3:7" x14ac:dyDescent="0.3">
      <c r="C46" s="6"/>
      <c r="D46" s="6"/>
      <c r="F46" s="6"/>
      <c r="G46" s="6"/>
    </row>
    <row r="47" spans="3:7" x14ac:dyDescent="0.3">
      <c r="C47" s="6"/>
      <c r="D47" s="6"/>
      <c r="F47" s="6"/>
      <c r="G47" s="6"/>
    </row>
    <row r="48" spans="3:7" x14ac:dyDescent="0.3">
      <c r="C48" s="6"/>
      <c r="D48" s="6"/>
      <c r="F48" s="6"/>
      <c r="G48" s="6"/>
    </row>
    <row r="49" spans="3:7" x14ac:dyDescent="0.3">
      <c r="C49" s="6"/>
      <c r="D49" s="6"/>
      <c r="F49" s="6"/>
      <c r="G49" s="6"/>
    </row>
    <row r="50" spans="3:7" x14ac:dyDescent="0.3">
      <c r="C50" s="6"/>
      <c r="D50" s="6"/>
      <c r="F50" s="6"/>
      <c r="G50" s="6"/>
    </row>
    <row r="51" spans="3:7" x14ac:dyDescent="0.3">
      <c r="C51" s="6"/>
      <c r="D51" s="6"/>
      <c r="F51" s="6"/>
      <c r="G51" s="6"/>
    </row>
    <row r="52" spans="3:7" x14ac:dyDescent="0.3">
      <c r="C52" s="6"/>
      <c r="D52" s="6"/>
      <c r="F52" s="6"/>
      <c r="G52" s="6"/>
    </row>
    <row r="53" spans="3:7" x14ac:dyDescent="0.3">
      <c r="C53" s="6"/>
      <c r="D53" s="6"/>
      <c r="F53" s="6"/>
      <c r="G53" s="6"/>
    </row>
    <row r="54" spans="3:7" x14ac:dyDescent="0.3">
      <c r="C54" s="6"/>
      <c r="D54" s="6"/>
      <c r="F54" s="6"/>
      <c r="G54" s="6"/>
    </row>
    <row r="55" spans="3:7" x14ac:dyDescent="0.3">
      <c r="C55" s="6"/>
      <c r="D55" s="6"/>
      <c r="F55" s="6"/>
      <c r="G55" s="6"/>
    </row>
    <row r="56" spans="3:7" x14ac:dyDescent="0.3">
      <c r="C56" s="6"/>
      <c r="D56" s="6"/>
      <c r="F56" s="6"/>
      <c r="G56" s="6"/>
    </row>
    <row r="57" spans="3:7" x14ac:dyDescent="0.3">
      <c r="C57" s="6"/>
      <c r="D57" s="6"/>
      <c r="F57" s="6"/>
      <c r="G57" s="6"/>
    </row>
    <row r="58" spans="3:7" x14ac:dyDescent="0.3">
      <c r="C58" s="6"/>
      <c r="D58" s="6"/>
      <c r="F58" s="6"/>
      <c r="G58" s="6"/>
    </row>
    <row r="59" spans="3:7" x14ac:dyDescent="0.3">
      <c r="C59" s="6"/>
      <c r="D59" s="6"/>
      <c r="F59" s="6"/>
      <c r="G59" s="6"/>
    </row>
    <row r="60" spans="3:7" x14ac:dyDescent="0.3">
      <c r="C60" s="6"/>
      <c r="D60" s="6"/>
      <c r="F60" s="6"/>
      <c r="G60" s="6"/>
    </row>
    <row r="61" spans="3:7" x14ac:dyDescent="0.3">
      <c r="C61" s="6"/>
      <c r="D61" s="6"/>
      <c r="F61" s="6"/>
      <c r="G61" s="6"/>
    </row>
    <row r="62" spans="3:7" x14ac:dyDescent="0.3">
      <c r="C62" s="6"/>
      <c r="D62" s="6"/>
      <c r="F62" s="6"/>
      <c r="G62" s="6"/>
    </row>
    <row r="63" spans="3:7" x14ac:dyDescent="0.3">
      <c r="C63" s="6"/>
      <c r="D63" s="6"/>
      <c r="F63" s="6"/>
      <c r="G63" s="6"/>
    </row>
    <row r="64" spans="3:7" x14ac:dyDescent="0.3">
      <c r="C64" s="6"/>
      <c r="D64" s="6"/>
      <c r="F64" s="6"/>
      <c r="G64" s="6"/>
    </row>
    <row r="65" spans="3:7" x14ac:dyDescent="0.3">
      <c r="C65" s="6"/>
      <c r="D65" s="6"/>
      <c r="F65" s="6"/>
      <c r="G65" s="6"/>
    </row>
    <row r="66" spans="3:7" x14ac:dyDescent="0.3">
      <c r="C66" s="6"/>
      <c r="D66" s="6"/>
      <c r="F66" s="6"/>
      <c r="G66" s="6"/>
    </row>
    <row r="67" spans="3:7" x14ac:dyDescent="0.3">
      <c r="C67" s="6"/>
      <c r="D67" s="6"/>
      <c r="F67" s="6"/>
      <c r="G67" s="6"/>
    </row>
    <row r="68" spans="3:7" x14ac:dyDescent="0.3">
      <c r="C68" s="6"/>
      <c r="D68" s="6"/>
      <c r="F68" s="6"/>
      <c r="G68" s="6"/>
    </row>
    <row r="69" spans="3:7" x14ac:dyDescent="0.3">
      <c r="C69" s="6"/>
      <c r="D69" s="6"/>
      <c r="F69" s="6"/>
      <c r="G69" s="6"/>
    </row>
    <row r="70" spans="3:7" x14ac:dyDescent="0.3">
      <c r="C70" s="6"/>
      <c r="D70" s="6"/>
      <c r="F70" s="6"/>
      <c r="G70" s="6"/>
    </row>
    <row r="71" spans="3:7" x14ac:dyDescent="0.3">
      <c r="C71" s="6"/>
      <c r="D71" s="6"/>
      <c r="F71" s="6"/>
      <c r="G71" s="6"/>
    </row>
    <row r="72" spans="3:7" x14ac:dyDescent="0.3">
      <c r="C72" s="6"/>
      <c r="D72" s="6"/>
      <c r="F72" s="6"/>
      <c r="G72" s="6"/>
    </row>
    <row r="73" spans="3:7" x14ac:dyDescent="0.3">
      <c r="C73" s="6"/>
      <c r="D73" s="6"/>
      <c r="F73" s="6"/>
      <c r="G73" s="6"/>
    </row>
    <row r="74" spans="3:7" x14ac:dyDescent="0.3">
      <c r="C74" s="6"/>
      <c r="D74" s="6"/>
      <c r="F74" s="6"/>
      <c r="G74" s="6"/>
    </row>
    <row r="75" spans="3:7" x14ac:dyDescent="0.3">
      <c r="C75" s="6"/>
      <c r="D75" s="6"/>
      <c r="F75" s="6"/>
      <c r="G75" s="6"/>
    </row>
    <row r="76" spans="3:7" x14ac:dyDescent="0.3">
      <c r="C76" s="6"/>
      <c r="D76" s="6"/>
      <c r="F76" s="6"/>
      <c r="G76" s="6"/>
    </row>
    <row r="77" spans="3:7" x14ac:dyDescent="0.3">
      <c r="C77" s="6"/>
      <c r="D77" s="6"/>
      <c r="F77" s="6"/>
      <c r="G77" s="6"/>
    </row>
    <row r="78" spans="3:7" x14ac:dyDescent="0.3">
      <c r="C78" s="6"/>
      <c r="D78" s="6"/>
      <c r="F78" s="6"/>
      <c r="G78" s="6"/>
    </row>
    <row r="79" spans="3:7" x14ac:dyDescent="0.3">
      <c r="C79" s="6"/>
      <c r="D79" s="6"/>
      <c r="F79" s="6"/>
      <c r="G79" s="6"/>
    </row>
    <row r="80" spans="3:7" x14ac:dyDescent="0.3">
      <c r="C80" s="6"/>
      <c r="D80" s="6"/>
      <c r="F80" s="6"/>
      <c r="G80" s="6"/>
    </row>
    <row r="81" spans="3:7" x14ac:dyDescent="0.3">
      <c r="C81" s="6"/>
      <c r="D81" s="6"/>
      <c r="F81" s="6"/>
      <c r="G81" s="6"/>
    </row>
    <row r="82" spans="3:7" x14ac:dyDescent="0.3">
      <c r="C82" s="6"/>
      <c r="D82" s="6"/>
      <c r="F82" s="6"/>
      <c r="G82" s="6"/>
    </row>
    <row r="83" spans="3:7" x14ac:dyDescent="0.3">
      <c r="C83" s="6"/>
      <c r="D83" s="6"/>
      <c r="F83" s="6"/>
      <c r="G83" s="6"/>
    </row>
    <row r="84" spans="3:7" x14ac:dyDescent="0.3">
      <c r="C84" s="6"/>
      <c r="D84" s="6"/>
      <c r="F84" s="6"/>
      <c r="G84" s="6"/>
    </row>
    <row r="85" spans="3:7" x14ac:dyDescent="0.3">
      <c r="C85" s="6"/>
      <c r="D85" s="6"/>
      <c r="F85" s="6"/>
      <c r="G85" s="6"/>
    </row>
    <row r="86" spans="3:7" x14ac:dyDescent="0.3">
      <c r="C86" s="6"/>
      <c r="D86" s="6"/>
      <c r="F86" s="6"/>
      <c r="G86" s="6"/>
    </row>
    <row r="87" spans="3:7" x14ac:dyDescent="0.3">
      <c r="C87" s="6"/>
      <c r="D87" s="6"/>
      <c r="F87" s="6"/>
      <c r="G87" s="6"/>
    </row>
    <row r="88" spans="3:7" x14ac:dyDescent="0.3">
      <c r="C88" s="6"/>
      <c r="D88" s="6"/>
      <c r="F88" s="6"/>
      <c r="G88" s="6"/>
    </row>
    <row r="89" spans="3:7" x14ac:dyDescent="0.3">
      <c r="C89" s="6"/>
      <c r="D89" s="6"/>
      <c r="F89" s="6"/>
      <c r="G89" s="6"/>
    </row>
    <row r="90" spans="3:7" x14ac:dyDescent="0.3">
      <c r="C90" s="6"/>
      <c r="D90" s="6"/>
      <c r="F90" s="6"/>
      <c r="G90" s="6"/>
    </row>
    <row r="91" spans="3:7" x14ac:dyDescent="0.3">
      <c r="C91" s="6"/>
      <c r="D91" s="6"/>
      <c r="F91" s="6"/>
      <c r="G91" s="6"/>
    </row>
    <row r="92" spans="3:7" x14ac:dyDescent="0.3">
      <c r="C92" s="6"/>
      <c r="D92" s="6"/>
      <c r="F92" s="6"/>
      <c r="G92" s="6"/>
    </row>
    <row r="93" spans="3:7" x14ac:dyDescent="0.3">
      <c r="C93" s="6"/>
      <c r="D93" s="6"/>
      <c r="F93" s="6"/>
      <c r="G93" s="6"/>
    </row>
    <row r="94" spans="3:7" x14ac:dyDescent="0.3">
      <c r="C94" s="6"/>
      <c r="D94" s="6"/>
      <c r="F94" s="6"/>
      <c r="G94" s="6"/>
    </row>
    <row r="95" spans="3:7" x14ac:dyDescent="0.3">
      <c r="C95" s="6"/>
      <c r="D95" s="6"/>
      <c r="F95" s="6"/>
      <c r="G95" s="6"/>
    </row>
    <row r="96" spans="3:7" x14ac:dyDescent="0.3">
      <c r="C96" s="6"/>
      <c r="D96" s="6"/>
      <c r="F96" s="6"/>
      <c r="G96" s="6"/>
    </row>
    <row r="97" spans="3:7" x14ac:dyDescent="0.3">
      <c r="C97" s="6"/>
      <c r="D97" s="6"/>
      <c r="F97" s="6"/>
      <c r="G97" s="6"/>
    </row>
    <row r="98" spans="3:7" x14ac:dyDescent="0.3">
      <c r="C98" s="6"/>
      <c r="D98" s="6"/>
      <c r="F98" s="6"/>
      <c r="G98" s="6"/>
    </row>
    <row r="99" spans="3:7" x14ac:dyDescent="0.3">
      <c r="C99" s="6"/>
      <c r="D99" s="6"/>
      <c r="F99" s="6"/>
      <c r="G99" s="6"/>
    </row>
    <row r="100" spans="3:7" x14ac:dyDescent="0.3">
      <c r="C100" s="6"/>
      <c r="D100" s="6"/>
      <c r="F100" s="6"/>
      <c r="G100" s="6"/>
    </row>
    <row r="101" spans="3:7" x14ac:dyDescent="0.3">
      <c r="C101" s="6"/>
      <c r="D101" s="6"/>
      <c r="F101" s="6"/>
      <c r="G101" s="6"/>
    </row>
    <row r="102" spans="3:7" x14ac:dyDescent="0.3">
      <c r="C102" s="6"/>
      <c r="D102" s="6"/>
      <c r="F102" s="6"/>
      <c r="G102" s="6"/>
    </row>
    <row r="103" spans="3:7" x14ac:dyDescent="0.3">
      <c r="C103" s="6"/>
      <c r="D103" s="6"/>
      <c r="F103" s="6"/>
      <c r="G103" s="6"/>
    </row>
    <row r="104" spans="3:7" x14ac:dyDescent="0.3">
      <c r="C104" s="6"/>
      <c r="D104" s="6"/>
      <c r="F104" s="6"/>
      <c r="G104" s="6"/>
    </row>
    <row r="105" spans="3:7" x14ac:dyDescent="0.3">
      <c r="C105" s="6"/>
      <c r="D105" s="6"/>
      <c r="F105" s="6"/>
      <c r="G105" s="6"/>
    </row>
    <row r="106" spans="3:7" x14ac:dyDescent="0.3">
      <c r="C106" s="6"/>
      <c r="D106" s="6"/>
      <c r="F106" s="6"/>
      <c r="G106" s="6"/>
    </row>
    <row r="107" spans="3:7" x14ac:dyDescent="0.3">
      <c r="C107" s="6"/>
      <c r="D107" s="6"/>
      <c r="F107" s="6"/>
      <c r="G107" s="6"/>
    </row>
    <row r="108" spans="3:7" x14ac:dyDescent="0.3">
      <c r="C108" s="6"/>
      <c r="D108" s="6"/>
      <c r="F108" s="6"/>
      <c r="G108" s="6"/>
    </row>
    <row r="109" spans="3:7" x14ac:dyDescent="0.3">
      <c r="C109" s="6"/>
      <c r="D109" s="6"/>
      <c r="F109" s="6"/>
      <c r="G109" s="6"/>
    </row>
    <row r="110" spans="3:7" x14ac:dyDescent="0.3">
      <c r="C110" s="6"/>
      <c r="D110" s="6"/>
      <c r="F110" s="6"/>
      <c r="G110" s="6"/>
    </row>
    <row r="111" spans="3:7" x14ac:dyDescent="0.3">
      <c r="C111" s="6"/>
      <c r="D111" s="6"/>
      <c r="F111" s="6"/>
      <c r="G111" s="6"/>
    </row>
    <row r="112" spans="3:7" x14ac:dyDescent="0.3">
      <c r="C112" s="6"/>
      <c r="D112" s="6"/>
      <c r="F112" s="6"/>
      <c r="G112" s="6"/>
    </row>
    <row r="113" spans="3:7" x14ac:dyDescent="0.3">
      <c r="C113" s="6"/>
      <c r="D113" s="6"/>
      <c r="F113" s="6"/>
      <c r="G113" s="6"/>
    </row>
    <row r="114" spans="3:7" x14ac:dyDescent="0.3">
      <c r="C114" s="6"/>
      <c r="D114" s="6"/>
      <c r="F114" s="6"/>
      <c r="G114" s="6"/>
    </row>
    <row r="115" spans="3:7" x14ac:dyDescent="0.3">
      <c r="C115" s="6"/>
      <c r="D115" s="6"/>
      <c r="F115" s="6"/>
      <c r="G115" s="6"/>
    </row>
    <row r="116" spans="3:7" x14ac:dyDescent="0.3">
      <c r="C116" s="6"/>
      <c r="D116" s="6"/>
      <c r="F116" s="6"/>
      <c r="G116" s="6"/>
    </row>
    <row r="117" spans="3:7" x14ac:dyDescent="0.3">
      <c r="C117" s="6"/>
      <c r="D117" s="6"/>
      <c r="F117" s="6"/>
      <c r="G117" s="6"/>
    </row>
    <row r="118" spans="3:7" x14ac:dyDescent="0.3">
      <c r="C118" s="6"/>
      <c r="D118" s="6"/>
      <c r="F118" s="6"/>
      <c r="G118" s="6"/>
    </row>
    <row r="119" spans="3:7" x14ac:dyDescent="0.3">
      <c r="C119" s="6"/>
      <c r="D119" s="6"/>
      <c r="F119" s="6"/>
      <c r="G119" s="6"/>
    </row>
  </sheetData>
  <mergeCells count="8">
    <mergeCell ref="A17:C17"/>
    <mergeCell ref="A3:B3"/>
    <mergeCell ref="A1:G1"/>
    <mergeCell ref="C3:C4"/>
    <mergeCell ref="D3:D4"/>
    <mergeCell ref="E3:E4"/>
    <mergeCell ref="F3:F4"/>
    <mergeCell ref="G3:G4"/>
  </mergeCells>
  <printOptions horizontalCentered="1"/>
  <pageMargins left="0.39370078740157483" right="0.39370078740157483" top="0.78740157480314965" bottom="0.39370078740157483" header="0" footer="0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Normal="100" workbookViewId="0">
      <selection activeCell="B10" sqref="B10"/>
    </sheetView>
  </sheetViews>
  <sheetFormatPr defaultRowHeight="18.75" x14ac:dyDescent="0.3"/>
  <cols>
    <col min="1" max="1" width="35.5703125" style="60" customWidth="1"/>
    <col min="2" max="2" width="61.28515625" style="60" customWidth="1"/>
    <col min="3" max="3" width="20.140625" style="60" customWidth="1"/>
    <col min="4" max="4" width="17.85546875" style="60" customWidth="1"/>
    <col min="5" max="5" width="15.85546875" style="60" customWidth="1"/>
    <col min="6" max="6" width="9.140625" style="60" customWidth="1"/>
    <col min="7" max="16384" width="9.140625" style="60"/>
  </cols>
  <sheetData>
    <row r="1" spans="1:5" ht="60" customHeight="1" x14ac:dyDescent="0.3">
      <c r="A1" s="88" t="s">
        <v>29</v>
      </c>
      <c r="B1" s="88"/>
      <c r="C1" s="88"/>
      <c r="D1" s="88"/>
      <c r="E1" s="88"/>
    </row>
    <row r="2" spans="1:5" ht="19.5" customHeight="1" x14ac:dyDescent="0.3">
      <c r="A2" s="61"/>
      <c r="B2" s="61"/>
      <c r="C2" s="61"/>
      <c r="D2" s="37"/>
      <c r="E2" s="62" t="s">
        <v>3</v>
      </c>
    </row>
    <row r="3" spans="1:5" s="63" customFormat="1" ht="174.75" customHeight="1" x14ac:dyDescent="0.25">
      <c r="A3" s="24" t="s">
        <v>6</v>
      </c>
      <c r="B3" s="24" t="s">
        <v>7</v>
      </c>
      <c r="C3" s="55" t="s">
        <v>25</v>
      </c>
      <c r="D3" s="39" t="s">
        <v>26</v>
      </c>
      <c r="E3" s="55" t="s">
        <v>9</v>
      </c>
    </row>
    <row r="4" spans="1:5" x14ac:dyDescent="0.3">
      <c r="A4" s="25">
        <v>1</v>
      </c>
      <c r="B4" s="25">
        <v>2</v>
      </c>
      <c r="C4" s="25">
        <v>3</v>
      </c>
      <c r="D4" s="25">
        <v>4</v>
      </c>
      <c r="E4" s="25">
        <v>5</v>
      </c>
    </row>
    <row r="5" spans="1:5" ht="44.25" customHeight="1" x14ac:dyDescent="0.3">
      <c r="A5" s="26" t="s">
        <v>0</v>
      </c>
      <c r="B5" s="27" t="s">
        <v>8</v>
      </c>
      <c r="C5" s="28">
        <f>C6</f>
        <v>28838092</v>
      </c>
      <c r="D5" s="28">
        <f t="shared" ref="D5:E5" si="0">D6</f>
        <v>26420437</v>
      </c>
      <c r="E5" s="28">
        <f t="shared" si="0"/>
        <v>0</v>
      </c>
    </row>
    <row r="6" spans="1:5" s="64" customFormat="1" ht="57" customHeight="1" x14ac:dyDescent="0.3">
      <c r="A6" s="29" t="s">
        <v>1</v>
      </c>
      <c r="B6" s="30" t="s">
        <v>2</v>
      </c>
      <c r="C6" s="31">
        <f>IF(-'Доходы 2015 - 2016'!B14+'Расходы 2015 - 2016'!D17&gt;0,-'Доходы 2015 - 2016'!B14+'Расходы 2015 - 2016'!D17,0)</f>
        <v>28838092</v>
      </c>
      <c r="D6" s="31">
        <f>IF(-'Доходы 2015 - 2016'!C14+'Расходы 2015 - 2016'!E17&gt;0,-'Доходы 2015 - 2016'!C14+'Расходы 2015 - 2016'!E17,0)</f>
        <v>26420437</v>
      </c>
      <c r="E6" s="31">
        <f>IF(-'Доходы 2015 - 2016'!D14+'Расходы 2015 - 2016'!F17&gt;0,-'Доходы 2015 - 2016'!D14+'Расходы 2015 - 2016'!F17,0)</f>
        <v>0</v>
      </c>
    </row>
  </sheetData>
  <mergeCells count="1">
    <mergeCell ref="A1:E1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topLeftCell="A4" zoomScale="80" zoomScaleNormal="80" workbookViewId="0">
      <selection activeCell="B7" sqref="B7"/>
    </sheetView>
  </sheetViews>
  <sheetFormatPr defaultRowHeight="18.75" x14ac:dyDescent="0.3"/>
  <cols>
    <col min="1" max="1" width="42.7109375" style="50" customWidth="1"/>
    <col min="2" max="2" width="20.28515625" style="6" customWidth="1"/>
    <col min="3" max="3" width="12.140625" style="6" customWidth="1"/>
    <col min="4" max="4" width="51.42578125" style="6" customWidth="1"/>
    <col min="5" max="5" width="20.42578125" style="6" customWidth="1"/>
    <col min="6" max="6" width="12.7109375" style="6" customWidth="1"/>
    <col min="7" max="7" width="52.42578125" style="6" customWidth="1"/>
    <col min="8" max="8" width="15.42578125" style="6" bestFit="1" customWidth="1"/>
    <col min="9" max="9" width="9.140625" style="6"/>
    <col min="10" max="10" width="15.85546875" style="6" customWidth="1"/>
    <col min="11" max="11" width="9.140625" style="6"/>
    <col min="12" max="12" width="15.42578125" style="6" customWidth="1"/>
    <col min="13" max="16384" width="9.140625" style="6"/>
  </cols>
  <sheetData>
    <row r="1" spans="1:8" ht="25.5" customHeight="1" x14ac:dyDescent="0.3">
      <c r="A1" s="81" t="s">
        <v>30</v>
      </c>
      <c r="B1" s="81"/>
      <c r="C1" s="81"/>
      <c r="D1" s="81"/>
      <c r="E1" s="81"/>
      <c r="F1" s="81"/>
      <c r="G1" s="81"/>
    </row>
    <row r="2" spans="1:8" x14ac:dyDescent="0.3">
      <c r="A2" s="61"/>
      <c r="G2" s="38" t="s">
        <v>3</v>
      </c>
    </row>
    <row r="3" spans="1:8" s="7" customFormat="1" ht="60" customHeight="1" x14ac:dyDescent="0.25">
      <c r="A3" s="67" t="s">
        <v>19</v>
      </c>
      <c r="B3" s="67" t="s">
        <v>10</v>
      </c>
      <c r="C3" s="67" t="s">
        <v>12</v>
      </c>
      <c r="D3" s="67" t="s">
        <v>22</v>
      </c>
      <c r="E3" s="67" t="s">
        <v>31</v>
      </c>
      <c r="F3" s="67" t="s">
        <v>33</v>
      </c>
      <c r="G3" s="67" t="s">
        <v>32</v>
      </c>
    </row>
    <row r="4" spans="1:8" s="7" customFormat="1" ht="21.75" customHeigh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</row>
    <row r="5" spans="1:8" ht="43.5" customHeight="1" x14ac:dyDescent="0.3">
      <c r="A5" s="3" t="s">
        <v>13</v>
      </c>
      <c r="B5" s="4">
        <f>SUM(B6:B8)</f>
        <v>12899481800</v>
      </c>
      <c r="C5" s="13">
        <f>IFERROR('Доходы 2017-2018'!B5/'Доходы 2015 - 2016'!D6,"")</f>
        <v>1.1539999999999999</v>
      </c>
      <c r="D5" s="13"/>
      <c r="E5" s="4">
        <f>SUM(E6:E8)</f>
        <v>12899481800</v>
      </c>
      <c r="F5" s="13">
        <f>IFERROR(E5/B5,"")</f>
        <v>1</v>
      </c>
      <c r="G5" s="13"/>
      <c r="H5" s="10"/>
    </row>
    <row r="6" spans="1:8" s="66" customFormat="1" ht="244.5" customHeight="1" x14ac:dyDescent="0.3">
      <c r="A6" s="33" t="s">
        <v>14</v>
      </c>
      <c r="B6" s="5">
        <v>29000000</v>
      </c>
      <c r="C6" s="13">
        <f>IFERROR('Доходы 2017-2018'!B6/'Доходы 2015 - 2016'!D7,"")</f>
        <v>1</v>
      </c>
      <c r="D6" s="70" t="s">
        <v>82</v>
      </c>
      <c r="E6" s="5">
        <v>29000000</v>
      </c>
      <c r="F6" s="13">
        <f>IFERROR(E6/B6,"")</f>
        <v>1</v>
      </c>
      <c r="G6" s="40" t="s">
        <v>83</v>
      </c>
      <c r="H6" s="65"/>
    </row>
    <row r="7" spans="1:8" s="66" customFormat="1" ht="263.25" customHeight="1" x14ac:dyDescent="0.3">
      <c r="A7" s="33" t="s">
        <v>16</v>
      </c>
      <c r="B7" s="16">
        <f>ROUND(1299452*9741.2/1000,1)*1000</f>
        <v>12658221800</v>
      </c>
      <c r="C7" s="13">
        <f>IFERROR('Доходы 2017-2018'!B7/'Доходы 2015 - 2016'!D9,"")</f>
        <v>1.1539999999999999</v>
      </c>
      <c r="D7" s="70" t="s">
        <v>84</v>
      </c>
      <c r="E7" s="16">
        <f>B7</f>
        <v>12658221800</v>
      </c>
      <c r="F7" s="13">
        <f>IFERROR(E7/B7,"")</f>
        <v>1</v>
      </c>
      <c r="G7" s="40" t="s">
        <v>78</v>
      </c>
      <c r="H7" s="65"/>
    </row>
    <row r="8" spans="1:8" s="66" customFormat="1" ht="155.25" customHeight="1" x14ac:dyDescent="0.3">
      <c r="A8" s="33" t="s">
        <v>34</v>
      </c>
      <c r="B8" s="54">
        <f>ROUND(190165000*(9741.2/8727.2/1000),0)*1000</f>
        <v>212260000</v>
      </c>
      <c r="C8" s="13">
        <f>IFERROR('Доходы 2017-2018'!B8/'Доходы 2015 - 2016'!D11,"")</f>
        <v>1.1539999999999999</v>
      </c>
      <c r="D8" s="70" t="s">
        <v>76</v>
      </c>
      <c r="E8" s="54">
        <f>B8</f>
        <v>212260000</v>
      </c>
      <c r="F8" s="13">
        <f t="shared" ref="F8:F9" si="0">IFERROR(E8/B8,"")</f>
        <v>1</v>
      </c>
      <c r="G8" s="40" t="s">
        <v>78</v>
      </c>
      <c r="H8" s="65"/>
    </row>
    <row r="9" spans="1:8" x14ac:dyDescent="0.3">
      <c r="A9" s="44" t="s">
        <v>4</v>
      </c>
      <c r="B9" s="12">
        <f>B5</f>
        <v>12899481800</v>
      </c>
      <c r="C9" s="13">
        <f>IFERROR('Доходы 2017-2018'!B9/'Доходы 2015 - 2016'!D14,"")</f>
        <v>1.1539999999999999</v>
      </c>
      <c r="D9" s="13"/>
      <c r="E9" s="12">
        <f>E5</f>
        <v>12899481800</v>
      </c>
      <c r="F9" s="13">
        <f t="shared" si="0"/>
        <v>1</v>
      </c>
      <c r="G9" s="13"/>
      <c r="H9" s="10"/>
    </row>
    <row r="10" spans="1:8" x14ac:dyDescent="0.3">
      <c r="A10" s="45"/>
    </row>
    <row r="11" spans="1:8" x14ac:dyDescent="0.3">
      <c r="A11" s="45"/>
    </row>
    <row r="12" spans="1:8" x14ac:dyDescent="0.3">
      <c r="A12" s="45"/>
    </row>
    <row r="13" spans="1:8" x14ac:dyDescent="0.3">
      <c r="A13" s="6"/>
    </row>
    <row r="14" spans="1:8" x14ac:dyDescent="0.3">
      <c r="A14" s="6"/>
    </row>
    <row r="15" spans="1:8" x14ac:dyDescent="0.3">
      <c r="A15" s="6"/>
    </row>
    <row r="16" spans="1:8" x14ac:dyDescent="0.3">
      <c r="A16" s="6"/>
    </row>
    <row r="17" spans="1:1" x14ac:dyDescent="0.3">
      <c r="A17" s="6"/>
    </row>
    <row r="18" spans="1:1" x14ac:dyDescent="0.3">
      <c r="A18" s="6"/>
    </row>
    <row r="20" spans="1:1" x14ac:dyDescent="0.3">
      <c r="A20" s="6"/>
    </row>
    <row r="21" spans="1:1" x14ac:dyDescent="0.3">
      <c r="A21" s="6"/>
    </row>
  </sheetData>
  <mergeCells count="1">
    <mergeCell ref="A1:G1"/>
  </mergeCells>
  <pageMargins left="0.39370078740157483" right="0.39370078740157483" top="0.28000000000000003" bottom="0.3937007874015748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Доходы 2015 - 2016</vt:lpstr>
      <vt:lpstr>Расходы 2015 - 2016</vt:lpstr>
      <vt:lpstr>Источники 2015 - 2016</vt:lpstr>
      <vt:lpstr>Доходы 2017-2018</vt:lpstr>
      <vt:lpstr>'Доходы 2015 - 2016'!Заголовки_для_печати</vt:lpstr>
      <vt:lpstr>'Доходы 2017-2018'!Заголовки_для_печати</vt:lpstr>
      <vt:lpstr>'Расходы 2015 - 2016'!Заголовки_для_печати</vt:lpstr>
      <vt:lpstr>'Доходы 2015 - 2016'!Область_печати</vt:lpstr>
      <vt:lpstr>'Расходы 2015 - 2016'!Область_печати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Травников Сергей Викторович</cp:lastModifiedBy>
  <cp:lastPrinted>2015-10-26T11:10:03Z</cp:lastPrinted>
  <dcterms:created xsi:type="dcterms:W3CDTF">2008-03-21T09:36:43Z</dcterms:created>
  <dcterms:modified xsi:type="dcterms:W3CDTF">2015-10-26T12:31:37Z</dcterms:modified>
</cp:coreProperties>
</file>