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1 год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2011 год'!$A$1:$A$181</definedName>
    <definedName name="Z_218E5692_EE98_4164_B638_0644175B5E65_.wvu.FilterData" localSheetId="4" hidden="1">'АИП 2011 год'!$A$1:$A$181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2011 год'!$3:$3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2011 год'!#REF!,'АИП 2011 год'!$2:$2,'АИП 2011 год'!#REF!,'АИП 2011 год'!#REF!,'АИП 2011 год'!#REF!,'АИП 2011 год'!#REF!,'АИП 2011 год'!$17:$31,'АИП 2011 год'!#REF!,'АИП 2011 год'!$40:$40,'АИП 2011 год'!#REF!,'АИП 2011 год'!#REF!,'АИП 2011 год'!#REF!,'АИП 2011 год'!#REF!,'АИП 2011 год'!#REF!,'АИП 2011 год'!$41:$90,'АИП 2011 год'!#REF!,'АИП 2011 год'!#REF!,'АИП 2011 год'!#REF!,'АИП 2011 год'!#REF!,'АИП 2011 год'!$93:$96,'АИП 2011 год'!#REF!,'АИП 2011 год'!$97:$97,'АИП 2011 год'!#REF!,'АИП 2011 год'!$99:$100,'АИП 2011 год'!$101:$101,'АИП 2011 год'!$103:$108,'АИП 2011 год'!#REF!,'АИП 2011 год'!$110:$110,'АИП 2011 год'!$111:$112,'АИП 2011 год'!#REF!,'АИП 2011 год'!#REF!,'АИП 2011 год'!#REF!,'АИП 2011 год'!$116:$118,'АИП 2011 год'!#REF!,'АИП 2011 год'!$136:$136,'АИП 2011 год'!$138:$138,'АИП 2011 год'!#REF!,'АИП 2011 год'!$139:$141,'АИП 2011 год'!#REF!,'АИП 2011 год'!#REF!,'АИП 2011 год'!#REF!,'АИП 2011 год'!#REF!,'АИП 2011 год'!$144:$144,'АИП 2011 год'!$146:$149,'АИП 2011 год'!$152:$155,'АИП 2011 год'!#REF!,'АИП 2011 год'!$156:$157,'АИП 2011 год'!#REF!,'АИП 2011 год'!#REF!,'АИП 2011 год'!$161:$161,'АИП 2011 год'!$162:$162,'АИП 2011 год'!#REF!,'АИП 2011 год'!$163:$164,'АИП 2011 год'!$170:$171,'АИП 2011 год'!#REF!,'АИП 2011 год'!$172:$173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2011 год'!$A$1:$A$181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2011 год'!$3:$3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2011 год'!#REF!,'АИП 2011 год'!$2:$2,'АИП 2011 год'!#REF!,'АИП 2011 год'!#REF!,'АИП 2011 год'!#REF!,'АИП 2011 год'!#REF!,'АИП 2011 год'!$17:$31,'АИП 2011 год'!#REF!,'АИП 2011 год'!$40:$40,'АИП 2011 год'!#REF!,'АИП 2011 год'!#REF!,'АИП 2011 год'!#REF!,'АИП 2011 год'!#REF!,'АИП 2011 год'!#REF!,'АИП 2011 год'!$41:$90,'АИП 2011 год'!#REF!,'АИП 2011 год'!#REF!,'АИП 2011 год'!#REF!,'АИП 2011 год'!#REF!,'АИП 2011 год'!$93:$96,'АИП 2011 год'!#REF!,'АИП 2011 год'!$97:$97,'АИП 2011 год'!#REF!,'АИП 2011 год'!$99:$100,'АИП 2011 год'!$101:$101,'АИП 2011 год'!$103:$108,'АИП 2011 год'!#REF!,'АИП 2011 год'!$110:$110,'АИП 2011 год'!$111:$112,'АИП 2011 год'!#REF!,'АИП 2011 год'!#REF!,'АИП 2011 год'!#REF!,'АИП 2011 год'!$116:$118,'АИП 2011 год'!#REF!,'АИП 2011 год'!$136:$136,'АИП 2011 год'!$138:$138,'АИП 2011 год'!#REF!,'АИП 2011 год'!$139:$141,'АИП 2011 год'!#REF!,'АИП 2011 год'!#REF!,'АИП 2011 год'!#REF!,'АИП 2011 год'!#REF!,'АИП 2011 год'!$144:$144,'АИП 2011 год'!$146:$149,'АИП 2011 год'!$152:$155,'АИП 2011 год'!#REF!,'АИП 2011 год'!$156:$157,'АИП 2011 год'!#REF!,'АИП 2011 год'!#REF!,'АИП 2011 год'!$161:$161,'АИП 2011 год'!$162:$162,'АИП 2011 год'!#REF!,'АИП 2011 год'!$163:$164,'АИП 2011 год'!$170:$171,'АИП 2011 год'!#REF!,'АИП 2011 год'!$172:$173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2011 год'!$A$1:$A$181</definedName>
    <definedName name="_xlnm.Print_Titles" localSheetId="4">'АИП 2011 год'!$3:$3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2011 год'!$A$1:$L$270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L150" i="5"/>
  <c r="K212"/>
  <c r="L212"/>
  <c r="K217"/>
  <c r="L217"/>
  <c r="K222"/>
  <c r="L222"/>
  <c r="K228"/>
  <c r="L228"/>
  <c r="J228"/>
  <c r="K232"/>
  <c r="L232"/>
  <c r="K238"/>
  <c r="K211" s="1"/>
  <c r="K244"/>
  <c r="L244"/>
  <c r="K249"/>
  <c r="L249"/>
  <c r="K252"/>
  <c r="K261"/>
  <c r="L261"/>
  <c r="J261"/>
  <c r="K266"/>
  <c r="F269"/>
  <c r="H269" s="1"/>
  <c r="L269" s="1"/>
  <c r="F268"/>
  <c r="H268" s="1"/>
  <c r="L268" s="1"/>
  <c r="F267"/>
  <c r="H267" s="1"/>
  <c r="I266"/>
  <c r="G266"/>
  <c r="E266"/>
  <c r="D266"/>
  <c r="F266" s="1"/>
  <c r="H266" s="1"/>
  <c r="C266"/>
  <c r="B266"/>
  <c r="K257"/>
  <c r="L246"/>
  <c r="L247"/>
  <c r="L248"/>
  <c r="L245"/>
  <c r="L240"/>
  <c r="L241"/>
  <c r="L242"/>
  <c r="L243"/>
  <c r="K209"/>
  <c r="K206"/>
  <c r="K203"/>
  <c r="L200"/>
  <c r="K196"/>
  <c r="K201"/>
  <c r="L267" l="1"/>
  <c r="L266" s="1"/>
  <c r="K194"/>
  <c r="K176"/>
  <c r="K179"/>
  <c r="K181"/>
  <c r="K185"/>
  <c r="K188"/>
  <c r="K187" s="1"/>
  <c r="L189"/>
  <c r="L208"/>
  <c r="K28"/>
  <c r="K27" s="1"/>
  <c r="K5"/>
  <c r="K171"/>
  <c r="K169"/>
  <c r="K161"/>
  <c r="K159"/>
  <c r="K155"/>
  <c r="L158"/>
  <c r="K151"/>
  <c r="K147"/>
  <c r="K144"/>
  <c r="K141"/>
  <c r="K138"/>
  <c r="K136"/>
  <c r="K118"/>
  <c r="L126"/>
  <c r="L127"/>
  <c r="L128"/>
  <c r="L129"/>
  <c r="L130"/>
  <c r="L131"/>
  <c r="L132"/>
  <c r="L133"/>
  <c r="L134"/>
  <c r="L135"/>
  <c r="K175" l="1"/>
  <c r="K116"/>
  <c r="K111"/>
  <c r="K108"/>
  <c r="K99"/>
  <c r="K91" s="1"/>
  <c r="K90" s="1"/>
  <c r="L86"/>
  <c r="K85"/>
  <c r="K81" s="1"/>
  <c r="L45"/>
  <c r="K42"/>
  <c r="L85" l="1"/>
  <c r="K41"/>
  <c r="K11" l="1"/>
  <c r="K8" s="1"/>
  <c r="K4" s="1"/>
  <c r="J78"/>
  <c r="L78" s="1"/>
  <c r="I76"/>
  <c r="I87"/>
  <c r="I66"/>
  <c r="B52"/>
  <c r="C52"/>
  <c r="E52"/>
  <c r="G52"/>
  <c r="I52"/>
  <c r="D53"/>
  <c r="D54"/>
  <c r="F54" s="1"/>
  <c r="H54" s="1"/>
  <c r="J54" s="1"/>
  <c r="L54" s="1"/>
  <c r="B55"/>
  <c r="C55"/>
  <c r="E55"/>
  <c r="G55"/>
  <c r="I55"/>
  <c r="D56"/>
  <c r="D55" s="1"/>
  <c r="B57"/>
  <c r="C57"/>
  <c r="E57"/>
  <c r="G57"/>
  <c r="I57"/>
  <c r="D58"/>
  <c r="D57" s="1"/>
  <c r="B59"/>
  <c r="C59"/>
  <c r="E59"/>
  <c r="G59"/>
  <c r="I59"/>
  <c r="D60"/>
  <c r="D59" s="1"/>
  <c r="D62"/>
  <c r="F62" s="1"/>
  <c r="H62" s="1"/>
  <c r="F63"/>
  <c r="H63" s="1"/>
  <c r="J63" s="1"/>
  <c r="L63" s="1"/>
  <c r="I61"/>
  <c r="J43"/>
  <c r="L43" s="1"/>
  <c r="J44"/>
  <c r="L44" s="1"/>
  <c r="J50"/>
  <c r="L50" s="1"/>
  <c r="I42"/>
  <c r="I11"/>
  <c r="J64"/>
  <c r="L64" s="1"/>
  <c r="J65"/>
  <c r="L65" s="1"/>
  <c r="I9"/>
  <c r="J16"/>
  <c r="L16" s="1"/>
  <c r="J15"/>
  <c r="L15" s="1"/>
  <c r="F60" l="1"/>
  <c r="F59" s="1"/>
  <c r="D52"/>
  <c r="F53"/>
  <c r="H53" s="1"/>
  <c r="H52" s="1"/>
  <c r="F56"/>
  <c r="H60"/>
  <c r="F58"/>
  <c r="J62"/>
  <c r="H61"/>
  <c r="I261"/>
  <c r="I257"/>
  <c r="I252"/>
  <c r="I249"/>
  <c r="I238"/>
  <c r="I232"/>
  <c r="I228"/>
  <c r="I222"/>
  <c r="I217"/>
  <c r="I212"/>
  <c r="I209"/>
  <c r="I206"/>
  <c r="I203"/>
  <c r="I201"/>
  <c r="I196"/>
  <c r="I194"/>
  <c r="I187"/>
  <c r="I185"/>
  <c r="I181"/>
  <c r="I179"/>
  <c r="I176"/>
  <c r="I171"/>
  <c r="I169"/>
  <c r="I161"/>
  <c r="I159"/>
  <c r="I155"/>
  <c r="I151"/>
  <c r="I147"/>
  <c r="I144"/>
  <c r="I141"/>
  <c r="I138"/>
  <c r="I136"/>
  <c r="I118"/>
  <c r="I116"/>
  <c r="I114"/>
  <c r="I111"/>
  <c r="I108"/>
  <c r="I99"/>
  <c r="I96"/>
  <c r="I92"/>
  <c r="I81"/>
  <c r="I74"/>
  <c r="I69"/>
  <c r="J51"/>
  <c r="L51" s="1"/>
  <c r="I38"/>
  <c r="I36"/>
  <c r="I35" s="1"/>
  <c r="I33"/>
  <c r="I32" s="1"/>
  <c r="I28"/>
  <c r="I27" s="1"/>
  <c r="I25"/>
  <c r="I24" s="1"/>
  <c r="I22"/>
  <c r="I20"/>
  <c r="I17"/>
  <c r="I8"/>
  <c r="I5"/>
  <c r="D202"/>
  <c r="D210"/>
  <c r="B232"/>
  <c r="C232"/>
  <c r="D232"/>
  <c r="B228"/>
  <c r="C228"/>
  <c r="D228"/>
  <c r="B222"/>
  <c r="C222"/>
  <c r="D222"/>
  <c r="B252"/>
  <c r="C252"/>
  <c r="D252"/>
  <c r="B257"/>
  <c r="C257"/>
  <c r="D257"/>
  <c r="B261"/>
  <c r="C261"/>
  <c r="D261"/>
  <c r="B238"/>
  <c r="C238"/>
  <c r="D238"/>
  <c r="B249"/>
  <c r="C249"/>
  <c r="D249"/>
  <c r="C118"/>
  <c r="E118"/>
  <c r="G118"/>
  <c r="I175" l="1"/>
  <c r="J61"/>
  <c r="L61" s="1"/>
  <c r="L62"/>
  <c r="F52"/>
  <c r="I91"/>
  <c r="I90" s="1"/>
  <c r="J53"/>
  <c r="J52" s="1"/>
  <c r="L52" s="1"/>
  <c r="F55"/>
  <c r="H56"/>
  <c r="H59"/>
  <c r="J60"/>
  <c r="H58"/>
  <c r="F57"/>
  <c r="I19"/>
  <c r="I4" s="1"/>
  <c r="I41"/>
  <c r="I211"/>
  <c r="E209"/>
  <c r="G209"/>
  <c r="E206"/>
  <c r="G206"/>
  <c r="E203"/>
  <c r="G203"/>
  <c r="E201"/>
  <c r="G201"/>
  <c r="E196"/>
  <c r="G196"/>
  <c r="E194"/>
  <c r="G194"/>
  <c r="E187"/>
  <c r="G187"/>
  <c r="E185"/>
  <c r="G185"/>
  <c r="E181"/>
  <c r="G181"/>
  <c r="E179"/>
  <c r="G179"/>
  <c r="E171"/>
  <c r="G171"/>
  <c r="E169"/>
  <c r="G169"/>
  <c r="E161"/>
  <c r="G161"/>
  <c r="E159"/>
  <c r="G159"/>
  <c r="E155"/>
  <c r="G155"/>
  <c r="E151"/>
  <c r="G151"/>
  <c r="E147"/>
  <c r="G147"/>
  <c r="E144"/>
  <c r="G144"/>
  <c r="E141"/>
  <c r="G141"/>
  <c r="E138"/>
  <c r="G138"/>
  <c r="E136"/>
  <c r="G136"/>
  <c r="E116"/>
  <c r="G116"/>
  <c r="E114"/>
  <c r="G114"/>
  <c r="E111"/>
  <c r="G111"/>
  <c r="E108"/>
  <c r="G108"/>
  <c r="E96"/>
  <c r="G96"/>
  <c r="E92"/>
  <c r="G92"/>
  <c r="G87"/>
  <c r="E81"/>
  <c r="G81"/>
  <c r="E76"/>
  <c r="G76"/>
  <c r="E74"/>
  <c r="G74"/>
  <c r="E69"/>
  <c r="G69"/>
  <c r="E66"/>
  <c r="G66"/>
  <c r="E61"/>
  <c r="G61"/>
  <c r="E42"/>
  <c r="G42"/>
  <c r="G41" s="1"/>
  <c r="E41"/>
  <c r="E38"/>
  <c r="G38"/>
  <c r="D35"/>
  <c r="G33"/>
  <c r="G32" s="1"/>
  <c r="D33"/>
  <c r="D32"/>
  <c r="E28"/>
  <c r="E27" s="1"/>
  <c r="G28"/>
  <c r="G27"/>
  <c r="E25"/>
  <c r="E24" s="1"/>
  <c r="G25"/>
  <c r="G24" s="1"/>
  <c r="G22"/>
  <c r="D22"/>
  <c r="E20"/>
  <c r="G20"/>
  <c r="E17"/>
  <c r="G17"/>
  <c r="E11"/>
  <c r="G11"/>
  <c r="E9"/>
  <c r="E8" s="1"/>
  <c r="G9"/>
  <c r="G8" s="1"/>
  <c r="E5"/>
  <c r="G5"/>
  <c r="D76"/>
  <c r="E176"/>
  <c r="E175" s="1"/>
  <c r="G176"/>
  <c r="G175" s="1"/>
  <c r="D178"/>
  <c r="F178" s="1"/>
  <c r="H178" s="1"/>
  <c r="H107"/>
  <c r="J107" s="1"/>
  <c r="L107" s="1"/>
  <c r="G99"/>
  <c r="E99"/>
  <c r="G261"/>
  <c r="G257"/>
  <c r="G252"/>
  <c r="G249"/>
  <c r="G238"/>
  <c r="G232"/>
  <c r="G228"/>
  <c r="G222"/>
  <c r="G217"/>
  <c r="G212"/>
  <c r="G36"/>
  <c r="G35" s="1"/>
  <c r="F77"/>
  <c r="H77" s="1"/>
  <c r="J77" s="1"/>
  <c r="L77" s="1"/>
  <c r="F98"/>
  <c r="H98" s="1"/>
  <c r="J98" s="1"/>
  <c r="L98" s="1"/>
  <c r="J59" l="1"/>
  <c r="L59" s="1"/>
  <c r="L60"/>
  <c r="H55"/>
  <c r="J56"/>
  <c r="H57"/>
  <c r="J58"/>
  <c r="G19"/>
  <c r="E91"/>
  <c r="E90" s="1"/>
  <c r="J178"/>
  <c r="L178" s="1"/>
  <c r="H76"/>
  <c r="J76" s="1"/>
  <c r="L76" s="1"/>
  <c r="F76"/>
  <c r="I174"/>
  <c r="I40" s="1"/>
  <c r="G211"/>
  <c r="G174" s="1"/>
  <c r="G4"/>
  <c r="G91"/>
  <c r="G90" s="1"/>
  <c r="F104"/>
  <c r="H104" s="1"/>
  <c r="J104" s="1"/>
  <c r="L104" s="1"/>
  <c r="F105"/>
  <c r="H105" s="1"/>
  <c r="J105" s="1"/>
  <c r="L105" s="1"/>
  <c r="F106"/>
  <c r="H106" s="1"/>
  <c r="J106" s="1"/>
  <c r="L106" s="1"/>
  <c r="F168"/>
  <c r="H168" s="1"/>
  <c r="J168" s="1"/>
  <c r="L168" s="1"/>
  <c r="F167"/>
  <c r="H167" s="1"/>
  <c r="J167" s="1"/>
  <c r="L167" s="1"/>
  <c r="F166"/>
  <c r="H166" s="1"/>
  <c r="J166" s="1"/>
  <c r="L166" s="1"/>
  <c r="F165"/>
  <c r="H165" s="1"/>
  <c r="J165" s="1"/>
  <c r="L165" s="1"/>
  <c r="F154"/>
  <c r="H154" s="1"/>
  <c r="J154" s="1"/>
  <c r="L154" s="1"/>
  <c r="F153"/>
  <c r="H153" s="1"/>
  <c r="J153" s="1"/>
  <c r="L153" s="1"/>
  <c r="F143"/>
  <c r="H143" s="1"/>
  <c r="J143" s="1"/>
  <c r="L143" s="1"/>
  <c r="J57" l="1"/>
  <c r="L57" s="1"/>
  <c r="L58"/>
  <c r="J55"/>
  <c r="L55" s="1"/>
  <c r="L56"/>
  <c r="G40"/>
  <c r="G270" s="1"/>
  <c r="I270"/>
  <c r="E87"/>
  <c r="D212"/>
  <c r="D217"/>
  <c r="F263"/>
  <c r="H263" s="1"/>
  <c r="J263" s="1"/>
  <c r="L263" s="1"/>
  <c r="F227"/>
  <c r="H227" s="1"/>
  <c r="J227" s="1"/>
  <c r="L227" s="1"/>
  <c r="F226"/>
  <c r="H226" s="1"/>
  <c r="J226" s="1"/>
  <c r="L226" s="1"/>
  <c r="F225"/>
  <c r="H225" s="1"/>
  <c r="J225" s="1"/>
  <c r="L225" s="1"/>
  <c r="F224"/>
  <c r="H224" s="1"/>
  <c r="J224" s="1"/>
  <c r="L224" s="1"/>
  <c r="F223"/>
  <c r="H223" s="1"/>
  <c r="J223" s="1"/>
  <c r="L223" s="1"/>
  <c r="E222"/>
  <c r="F221"/>
  <c r="H221" s="1"/>
  <c r="J221" s="1"/>
  <c r="L221" s="1"/>
  <c r="F220"/>
  <c r="H220" s="1"/>
  <c r="J220" s="1"/>
  <c r="L220" s="1"/>
  <c r="F219"/>
  <c r="H219" s="1"/>
  <c r="J219" s="1"/>
  <c r="L219" s="1"/>
  <c r="F218"/>
  <c r="H218" s="1"/>
  <c r="J218" s="1"/>
  <c r="E217"/>
  <c r="F216"/>
  <c r="H216" s="1"/>
  <c r="J216" s="1"/>
  <c r="L216" s="1"/>
  <c r="F215"/>
  <c r="H215" s="1"/>
  <c r="J215" s="1"/>
  <c r="L215" s="1"/>
  <c r="F214"/>
  <c r="H214" s="1"/>
  <c r="J214" s="1"/>
  <c r="L214" s="1"/>
  <c r="F213"/>
  <c r="H213" s="1"/>
  <c r="J213" s="1"/>
  <c r="L213" s="1"/>
  <c r="E212"/>
  <c r="C212"/>
  <c r="B212"/>
  <c r="E261"/>
  <c r="F264"/>
  <c r="H264" s="1"/>
  <c r="J264" s="1"/>
  <c r="L264" s="1"/>
  <c r="F262"/>
  <c r="H262" s="1"/>
  <c r="J262" s="1"/>
  <c r="L262" s="1"/>
  <c r="F260"/>
  <c r="H260" s="1"/>
  <c r="L260" s="1"/>
  <c r="F259"/>
  <c r="H259" s="1"/>
  <c r="L259" s="1"/>
  <c r="F258"/>
  <c r="H258" s="1"/>
  <c r="E257"/>
  <c r="E252"/>
  <c r="F256"/>
  <c r="H256" s="1"/>
  <c r="J256" s="1"/>
  <c r="L256" s="1"/>
  <c r="F255"/>
  <c r="H255" s="1"/>
  <c r="J255" s="1"/>
  <c r="L255" s="1"/>
  <c r="F254"/>
  <c r="H254" s="1"/>
  <c r="J254" s="1"/>
  <c r="L254" s="1"/>
  <c r="F253"/>
  <c r="H253" s="1"/>
  <c r="J253" s="1"/>
  <c r="E249"/>
  <c r="E238"/>
  <c r="F251"/>
  <c r="H251" s="1"/>
  <c r="J251" s="1"/>
  <c r="L251" s="1"/>
  <c r="F250"/>
  <c r="H250" s="1"/>
  <c r="J250" s="1"/>
  <c r="E232"/>
  <c r="F239"/>
  <c r="F237"/>
  <c r="H237" s="1"/>
  <c r="J237" s="1"/>
  <c r="L237" s="1"/>
  <c r="F236"/>
  <c r="H236" s="1"/>
  <c r="J236" s="1"/>
  <c r="L236" s="1"/>
  <c r="F235"/>
  <c r="H235" s="1"/>
  <c r="J235" s="1"/>
  <c r="L235" s="1"/>
  <c r="F234"/>
  <c r="H234" s="1"/>
  <c r="J234" s="1"/>
  <c r="L234" s="1"/>
  <c r="F233"/>
  <c r="H233" s="1"/>
  <c r="J233" s="1"/>
  <c r="L233" s="1"/>
  <c r="F265"/>
  <c r="H265" s="1"/>
  <c r="J265" s="1"/>
  <c r="L265" s="1"/>
  <c r="F231"/>
  <c r="H231" s="1"/>
  <c r="J231" s="1"/>
  <c r="L231" s="1"/>
  <c r="F230"/>
  <c r="H230" s="1"/>
  <c r="J230" s="1"/>
  <c r="L230" s="1"/>
  <c r="F229"/>
  <c r="H229" s="1"/>
  <c r="J229" s="1"/>
  <c r="L229" s="1"/>
  <c r="E228"/>
  <c r="F210"/>
  <c r="D209"/>
  <c r="C209"/>
  <c r="B209"/>
  <c r="L258" l="1"/>
  <c r="L257" s="1"/>
  <c r="J249"/>
  <c r="L250"/>
  <c r="J252"/>
  <c r="L253"/>
  <c r="L252" s="1"/>
  <c r="J217"/>
  <c r="L218"/>
  <c r="D211"/>
  <c r="J232"/>
  <c r="J212"/>
  <c r="J222"/>
  <c r="H210"/>
  <c r="F209"/>
  <c r="H249"/>
  <c r="H232"/>
  <c r="H217"/>
  <c r="H212"/>
  <c r="H222"/>
  <c r="F238"/>
  <c r="H239"/>
  <c r="H252"/>
  <c r="E211"/>
  <c r="F211" s="1"/>
  <c r="H211" s="1"/>
  <c r="F232"/>
  <c r="F222"/>
  <c r="F217"/>
  <c r="F212"/>
  <c r="F249"/>
  <c r="F261"/>
  <c r="H261" s="1"/>
  <c r="F257"/>
  <c r="H257" s="1"/>
  <c r="F252"/>
  <c r="F228"/>
  <c r="H228" s="1"/>
  <c r="D192"/>
  <c r="F192" s="1"/>
  <c r="H192" s="1"/>
  <c r="J192" s="1"/>
  <c r="L192" s="1"/>
  <c r="D191"/>
  <c r="F191" s="1"/>
  <c r="H191" s="1"/>
  <c r="J191" s="1"/>
  <c r="L191" s="1"/>
  <c r="D193"/>
  <c r="F193" s="1"/>
  <c r="H193" s="1"/>
  <c r="J193" s="1"/>
  <c r="L193" s="1"/>
  <c r="D183"/>
  <c r="F183" s="1"/>
  <c r="H183" s="1"/>
  <c r="J183" s="1"/>
  <c r="L183" s="1"/>
  <c r="D184"/>
  <c r="F184" s="1"/>
  <c r="H184" s="1"/>
  <c r="J184" s="1"/>
  <c r="L184" s="1"/>
  <c r="D29"/>
  <c r="D31"/>
  <c r="K174" l="1"/>
  <c r="K40" s="1"/>
  <c r="K270" s="1"/>
  <c r="E174"/>
  <c r="E40" s="1"/>
  <c r="H238"/>
  <c r="J239"/>
  <c r="J238" s="1"/>
  <c r="J211" s="1"/>
  <c r="H209"/>
  <c r="J210"/>
  <c r="E33"/>
  <c r="E32" s="1"/>
  <c r="F34"/>
  <c r="F202"/>
  <c r="F37"/>
  <c r="H37" s="1"/>
  <c r="J37" s="1"/>
  <c r="L37" s="1"/>
  <c r="E36"/>
  <c r="E35" s="1"/>
  <c r="F73"/>
  <c r="H73" s="1"/>
  <c r="J73" s="1"/>
  <c r="L73" s="1"/>
  <c r="E22"/>
  <c r="E19" s="1"/>
  <c r="F23"/>
  <c r="D88"/>
  <c r="F88" s="1"/>
  <c r="C87"/>
  <c r="B87"/>
  <c r="D89"/>
  <c r="F89" s="1"/>
  <c r="H89" s="1"/>
  <c r="J89" s="1"/>
  <c r="L89" s="1"/>
  <c r="C38"/>
  <c r="B38"/>
  <c r="D39"/>
  <c r="D38" s="1"/>
  <c r="J209" l="1"/>
  <c r="L210"/>
  <c r="L209" s="1"/>
  <c r="L239"/>
  <c r="L238" s="1"/>
  <c r="L211" s="1"/>
  <c r="H88"/>
  <c r="H87" s="1"/>
  <c r="F87"/>
  <c r="H23"/>
  <c r="H22" s="1"/>
  <c r="F22"/>
  <c r="H34"/>
  <c r="H33" s="1"/>
  <c r="H32" s="1"/>
  <c r="F33"/>
  <c r="J23"/>
  <c r="H202"/>
  <c r="F201"/>
  <c r="F32"/>
  <c r="F36"/>
  <c r="E4"/>
  <c r="E270" s="1"/>
  <c r="F39"/>
  <c r="J22" l="1"/>
  <c r="L22" s="1"/>
  <c r="L23"/>
  <c r="J34"/>
  <c r="H201"/>
  <c r="J202"/>
  <c r="J88"/>
  <c r="D87"/>
  <c r="H39"/>
  <c r="H38" s="1"/>
  <c r="F38"/>
  <c r="H36"/>
  <c r="H35" s="1"/>
  <c r="F35"/>
  <c r="J39"/>
  <c r="D79"/>
  <c r="F79" s="1"/>
  <c r="H79" s="1"/>
  <c r="J79" s="1"/>
  <c r="L79" s="1"/>
  <c r="D80"/>
  <c r="F80" s="1"/>
  <c r="H80" s="1"/>
  <c r="J80" s="1"/>
  <c r="L80" s="1"/>
  <c r="D207"/>
  <c r="F207" s="1"/>
  <c r="D205"/>
  <c r="F205" s="1"/>
  <c r="H205" s="1"/>
  <c r="J205" s="1"/>
  <c r="L205" s="1"/>
  <c r="D204"/>
  <c r="F204" s="1"/>
  <c r="D199"/>
  <c r="F199" s="1"/>
  <c r="H199" s="1"/>
  <c r="J199" s="1"/>
  <c r="L199" s="1"/>
  <c r="D198"/>
  <c r="F198" s="1"/>
  <c r="H198" s="1"/>
  <c r="J198" s="1"/>
  <c r="L198" s="1"/>
  <c r="D197"/>
  <c r="F197" s="1"/>
  <c r="D195"/>
  <c r="F195" s="1"/>
  <c r="D190"/>
  <c r="F190" s="1"/>
  <c r="H190" s="1"/>
  <c r="J190" s="1"/>
  <c r="L190" s="1"/>
  <c r="D188"/>
  <c r="D186"/>
  <c r="F186" s="1"/>
  <c r="D182"/>
  <c r="D180"/>
  <c r="F180" s="1"/>
  <c r="D177"/>
  <c r="D173"/>
  <c r="F173" s="1"/>
  <c r="H173" s="1"/>
  <c r="J173" s="1"/>
  <c r="L173" s="1"/>
  <c r="D172"/>
  <c r="F172" s="1"/>
  <c r="D170"/>
  <c r="F170" s="1"/>
  <c r="D164"/>
  <c r="F164" s="1"/>
  <c r="H164" s="1"/>
  <c r="J164" s="1"/>
  <c r="L164" s="1"/>
  <c r="D163"/>
  <c r="F163" s="1"/>
  <c r="H163" s="1"/>
  <c r="J163" s="1"/>
  <c r="L163" s="1"/>
  <c r="D162"/>
  <c r="D160"/>
  <c r="F160" s="1"/>
  <c r="D157"/>
  <c r="F157" s="1"/>
  <c r="H157" s="1"/>
  <c r="J157" s="1"/>
  <c r="L157" s="1"/>
  <c r="D156"/>
  <c r="F156" s="1"/>
  <c r="D152"/>
  <c r="D149"/>
  <c r="F149" s="1"/>
  <c r="H149" s="1"/>
  <c r="L149" s="1"/>
  <c r="D148"/>
  <c r="F148" s="1"/>
  <c r="D146"/>
  <c r="F146" s="1"/>
  <c r="H146" s="1"/>
  <c r="J146" s="1"/>
  <c r="L146" s="1"/>
  <c r="D145"/>
  <c r="F145" s="1"/>
  <c r="D142"/>
  <c r="D95"/>
  <c r="F95" s="1"/>
  <c r="H95" s="1"/>
  <c r="J95" s="1"/>
  <c r="L95" s="1"/>
  <c r="D94"/>
  <c r="F94" s="1"/>
  <c r="H94" s="1"/>
  <c r="J94" s="1"/>
  <c r="L94" s="1"/>
  <c r="D93"/>
  <c r="F93" s="1"/>
  <c r="D97"/>
  <c r="D103"/>
  <c r="F103" s="1"/>
  <c r="H103" s="1"/>
  <c r="J103" s="1"/>
  <c r="L103" s="1"/>
  <c r="D102"/>
  <c r="F102" s="1"/>
  <c r="H102" s="1"/>
  <c r="J102" s="1"/>
  <c r="L102" s="1"/>
  <c r="D101"/>
  <c r="F101" s="1"/>
  <c r="H101" s="1"/>
  <c r="J101" s="1"/>
  <c r="L101" s="1"/>
  <c r="D100"/>
  <c r="D110"/>
  <c r="F110" s="1"/>
  <c r="H110" s="1"/>
  <c r="J110" s="1"/>
  <c r="L110" s="1"/>
  <c r="D109"/>
  <c r="F109" s="1"/>
  <c r="D112"/>
  <c r="F112" s="1"/>
  <c r="D113"/>
  <c r="F113" s="1"/>
  <c r="H113" s="1"/>
  <c r="J113" s="1"/>
  <c r="L113" s="1"/>
  <c r="D115"/>
  <c r="F115" s="1"/>
  <c r="D117"/>
  <c r="F117" s="1"/>
  <c r="D121"/>
  <c r="F121" s="1"/>
  <c r="H121" s="1"/>
  <c r="J121" s="1"/>
  <c r="L121" s="1"/>
  <c r="D120"/>
  <c r="F120" s="1"/>
  <c r="H120" s="1"/>
  <c r="J120" s="1"/>
  <c r="L120" s="1"/>
  <c r="D119"/>
  <c r="D125"/>
  <c r="F125" s="1"/>
  <c r="H125" s="1"/>
  <c r="J125" s="1"/>
  <c r="L125" s="1"/>
  <c r="D124"/>
  <c r="F124" s="1"/>
  <c r="H124" s="1"/>
  <c r="J124" s="1"/>
  <c r="L124" s="1"/>
  <c r="D123"/>
  <c r="F123" s="1"/>
  <c r="H123" s="1"/>
  <c r="J123" s="1"/>
  <c r="L123" s="1"/>
  <c r="D122"/>
  <c r="F122" s="1"/>
  <c r="H122" s="1"/>
  <c r="J122" s="1"/>
  <c r="L122" s="1"/>
  <c r="D137"/>
  <c r="F137" s="1"/>
  <c r="D140"/>
  <c r="F140" s="1"/>
  <c r="H140" s="1"/>
  <c r="J140" s="1"/>
  <c r="L140" s="1"/>
  <c r="D139"/>
  <c r="F139" s="1"/>
  <c r="D84"/>
  <c r="F84" s="1"/>
  <c r="H84" s="1"/>
  <c r="J84" s="1"/>
  <c r="L84" s="1"/>
  <c r="D83"/>
  <c r="F83" s="1"/>
  <c r="H83" s="1"/>
  <c r="J83" s="1"/>
  <c r="L83" s="1"/>
  <c r="D82"/>
  <c r="D75"/>
  <c r="F75" s="1"/>
  <c r="D72"/>
  <c r="F72" s="1"/>
  <c r="H72" s="1"/>
  <c r="J72" s="1"/>
  <c r="L72" s="1"/>
  <c r="D71"/>
  <c r="F71" s="1"/>
  <c r="H71" s="1"/>
  <c r="J71" s="1"/>
  <c r="L71" s="1"/>
  <c r="D70"/>
  <c r="D68"/>
  <c r="F68" s="1"/>
  <c r="D67"/>
  <c r="F67" s="1"/>
  <c r="D51"/>
  <c r="F51" s="1"/>
  <c r="D49"/>
  <c r="F49" s="1"/>
  <c r="H49" s="1"/>
  <c r="J49" s="1"/>
  <c r="L49" s="1"/>
  <c r="D48"/>
  <c r="F48" s="1"/>
  <c r="H48" s="1"/>
  <c r="J48" s="1"/>
  <c r="L48" s="1"/>
  <c r="D47"/>
  <c r="F47" s="1"/>
  <c r="H47" s="1"/>
  <c r="J47" s="1"/>
  <c r="L47" s="1"/>
  <c r="D46"/>
  <c r="F46" s="1"/>
  <c r="H46" s="1"/>
  <c r="D44"/>
  <c r="F44" s="1"/>
  <c r="F31"/>
  <c r="H31" s="1"/>
  <c r="J31" s="1"/>
  <c r="L31" s="1"/>
  <c r="D30"/>
  <c r="F30" s="1"/>
  <c r="H30" s="1"/>
  <c r="J30" s="1"/>
  <c r="L30" s="1"/>
  <c r="F29"/>
  <c r="D26"/>
  <c r="F26" s="1"/>
  <c r="D21"/>
  <c r="F21" s="1"/>
  <c r="D18"/>
  <c r="F18" s="1"/>
  <c r="D14"/>
  <c r="F14" s="1"/>
  <c r="H14" s="1"/>
  <c r="J14" s="1"/>
  <c r="L14" s="1"/>
  <c r="D13"/>
  <c r="F13" s="1"/>
  <c r="H13" s="1"/>
  <c r="J13" s="1"/>
  <c r="L13" s="1"/>
  <c r="D12"/>
  <c r="F12" s="1"/>
  <c r="D10"/>
  <c r="F10" s="1"/>
  <c r="D7"/>
  <c r="F7" s="1"/>
  <c r="H7" s="1"/>
  <c r="J7" s="1"/>
  <c r="L7" s="1"/>
  <c r="D6"/>
  <c r="F6" s="1"/>
  <c r="D206"/>
  <c r="C206"/>
  <c r="D203"/>
  <c r="C203"/>
  <c r="D201"/>
  <c r="C201"/>
  <c r="D196"/>
  <c r="C196"/>
  <c r="D194"/>
  <c r="C194"/>
  <c r="C187"/>
  <c r="D185"/>
  <c r="C185"/>
  <c r="C181"/>
  <c r="D179"/>
  <c r="C179"/>
  <c r="C176"/>
  <c r="D171"/>
  <c r="C171"/>
  <c r="D169"/>
  <c r="C169"/>
  <c r="C161"/>
  <c r="D159"/>
  <c r="C159"/>
  <c r="D155"/>
  <c r="C155"/>
  <c r="C151"/>
  <c r="D147"/>
  <c r="C147"/>
  <c r="D144"/>
  <c r="C144"/>
  <c r="C141"/>
  <c r="D138"/>
  <c r="C138"/>
  <c r="D136"/>
  <c r="C136"/>
  <c r="D116"/>
  <c r="C116"/>
  <c r="D114"/>
  <c r="C114"/>
  <c r="D111"/>
  <c r="C111"/>
  <c r="D108"/>
  <c r="C108"/>
  <c r="C99"/>
  <c r="C96"/>
  <c r="D92"/>
  <c r="C92"/>
  <c r="C81"/>
  <c r="D74"/>
  <c r="C74"/>
  <c r="C69"/>
  <c r="D66"/>
  <c r="C66"/>
  <c r="C61"/>
  <c r="D42"/>
  <c r="C42"/>
  <c r="C41" s="1"/>
  <c r="D28"/>
  <c r="D27" s="1"/>
  <c r="C28"/>
  <c r="C27" s="1"/>
  <c r="D25"/>
  <c r="C25"/>
  <c r="C24" s="1"/>
  <c r="D20"/>
  <c r="D19" s="1"/>
  <c r="C20"/>
  <c r="C19" s="1"/>
  <c r="D17"/>
  <c r="C17"/>
  <c r="D11"/>
  <c r="C11"/>
  <c r="D9"/>
  <c r="C9"/>
  <c r="D5"/>
  <c r="C5"/>
  <c r="J201" l="1"/>
  <c r="L202"/>
  <c r="L201" s="1"/>
  <c r="J87"/>
  <c r="L87" s="1"/>
  <c r="L88"/>
  <c r="D8"/>
  <c r="J33"/>
  <c r="L34"/>
  <c r="J38"/>
  <c r="L38" s="1"/>
  <c r="L39"/>
  <c r="F42"/>
  <c r="J46"/>
  <c r="H42"/>
  <c r="F119"/>
  <c r="D118"/>
  <c r="H115"/>
  <c r="F114"/>
  <c r="H112"/>
  <c r="F111"/>
  <c r="H93"/>
  <c r="F92"/>
  <c r="H145"/>
  <c r="F144"/>
  <c r="H148"/>
  <c r="F147"/>
  <c r="F152"/>
  <c r="D151"/>
  <c r="F162"/>
  <c r="D161"/>
  <c r="H172"/>
  <c r="F171"/>
  <c r="F177"/>
  <c r="D176"/>
  <c r="H195"/>
  <c r="F194"/>
  <c r="H204"/>
  <c r="F203"/>
  <c r="H207"/>
  <c r="F206"/>
  <c r="C175"/>
  <c r="H139"/>
  <c r="F138"/>
  <c r="H137"/>
  <c r="F136"/>
  <c r="H117"/>
  <c r="F116"/>
  <c r="H109"/>
  <c r="F108"/>
  <c r="F100"/>
  <c r="D99"/>
  <c r="F97"/>
  <c r="D96"/>
  <c r="F142"/>
  <c r="D141"/>
  <c r="H156"/>
  <c r="F155"/>
  <c r="H160"/>
  <c r="F159"/>
  <c r="H170"/>
  <c r="F169"/>
  <c r="H180"/>
  <c r="F179"/>
  <c r="H186"/>
  <c r="F185"/>
  <c r="H197"/>
  <c r="F196"/>
  <c r="J36"/>
  <c r="H6"/>
  <c r="F5"/>
  <c r="H10"/>
  <c r="F9"/>
  <c r="H18"/>
  <c r="F17"/>
  <c r="D41"/>
  <c r="H67"/>
  <c r="F70"/>
  <c r="D69"/>
  <c r="F82"/>
  <c r="D81"/>
  <c r="H12"/>
  <c r="F11"/>
  <c r="H21"/>
  <c r="H20" s="1"/>
  <c r="H19" s="1"/>
  <c r="F20"/>
  <c r="F19" s="1"/>
  <c r="H29"/>
  <c r="F28"/>
  <c r="F27" s="1"/>
  <c r="F61"/>
  <c r="D61"/>
  <c r="H68"/>
  <c r="H75"/>
  <c r="F74"/>
  <c r="J29"/>
  <c r="H28"/>
  <c r="H27" s="1"/>
  <c r="H26"/>
  <c r="F25"/>
  <c r="F24" s="1"/>
  <c r="H100"/>
  <c r="J100" s="1"/>
  <c r="F99"/>
  <c r="D24"/>
  <c r="C91"/>
  <c r="C90" s="1"/>
  <c r="F182"/>
  <c r="D181"/>
  <c r="F188"/>
  <c r="D187"/>
  <c r="C174"/>
  <c r="C8"/>
  <c r="C4" s="1"/>
  <c r="B99"/>
  <c r="B28"/>
  <c r="B25"/>
  <c r="B11"/>
  <c r="B176"/>
  <c r="B187"/>
  <c r="B196"/>
  <c r="B147"/>
  <c r="B138"/>
  <c r="B118"/>
  <c r="B61"/>
  <c r="B141"/>
  <c r="J35" l="1"/>
  <c r="L35" s="1"/>
  <c r="L36"/>
  <c r="J32"/>
  <c r="L32" s="1"/>
  <c r="L33"/>
  <c r="H99"/>
  <c r="J21"/>
  <c r="J42"/>
  <c r="L42" s="1"/>
  <c r="L46"/>
  <c r="J99"/>
  <c r="L99" s="1"/>
  <c r="L100"/>
  <c r="J28"/>
  <c r="L29"/>
  <c r="H66"/>
  <c r="D91"/>
  <c r="D90" s="1"/>
  <c r="H188"/>
  <c r="F187"/>
  <c r="H182"/>
  <c r="F181"/>
  <c r="J207"/>
  <c r="J206" s="1"/>
  <c r="H206"/>
  <c r="J204"/>
  <c r="H203"/>
  <c r="J195"/>
  <c r="H194"/>
  <c r="H177"/>
  <c r="F176"/>
  <c r="F175" s="1"/>
  <c r="J172"/>
  <c r="H171"/>
  <c r="H162"/>
  <c r="F161"/>
  <c r="H152"/>
  <c r="F151"/>
  <c r="J148"/>
  <c r="H147"/>
  <c r="J145"/>
  <c r="H144"/>
  <c r="J93"/>
  <c r="H92"/>
  <c r="J112"/>
  <c r="H111"/>
  <c r="J115"/>
  <c r="H114"/>
  <c r="H119"/>
  <c r="F118"/>
  <c r="J41"/>
  <c r="L41" s="1"/>
  <c r="J197"/>
  <c r="J196" s="1"/>
  <c r="H196"/>
  <c r="J186"/>
  <c r="H185"/>
  <c r="J180"/>
  <c r="H179"/>
  <c r="J170"/>
  <c r="H169"/>
  <c r="J160"/>
  <c r="H159"/>
  <c r="J156"/>
  <c r="H155"/>
  <c r="H142"/>
  <c r="F141"/>
  <c r="H97"/>
  <c r="F96"/>
  <c r="J109"/>
  <c r="H108"/>
  <c r="J117"/>
  <c r="H116"/>
  <c r="J137"/>
  <c r="H136"/>
  <c r="J139"/>
  <c r="H138"/>
  <c r="D175"/>
  <c r="J75"/>
  <c r="H74"/>
  <c r="J68"/>
  <c r="L68" s="1"/>
  <c r="J12"/>
  <c r="H11"/>
  <c r="H82"/>
  <c r="F81"/>
  <c r="H70"/>
  <c r="F69"/>
  <c r="J67"/>
  <c r="F41"/>
  <c r="J18"/>
  <c r="J17" s="1"/>
  <c r="H17"/>
  <c r="H9"/>
  <c r="H8" s="1"/>
  <c r="J10"/>
  <c r="J9" s="1"/>
  <c r="J6"/>
  <c r="H5"/>
  <c r="F66"/>
  <c r="F8"/>
  <c r="H25"/>
  <c r="H24" s="1"/>
  <c r="J26"/>
  <c r="C40"/>
  <c r="C270" s="1"/>
  <c r="C217" s="1"/>
  <c r="C211" s="1"/>
  <c r="F4"/>
  <c r="H4"/>
  <c r="D4"/>
  <c r="B161"/>
  <c r="B151"/>
  <c r="B144"/>
  <c r="B114"/>
  <c r="B111"/>
  <c r="B201"/>
  <c r="B185"/>
  <c r="B159"/>
  <c r="B155"/>
  <c r="B136"/>
  <c r="B116"/>
  <c r="B206"/>
  <c r="B203"/>
  <c r="B194"/>
  <c r="B181"/>
  <c r="B179"/>
  <c r="B171"/>
  <c r="B24"/>
  <c r="F91" l="1"/>
  <c r="F90" s="1"/>
  <c r="J114"/>
  <c r="L114" s="1"/>
  <c r="L115"/>
  <c r="J92"/>
  <c r="L92" s="1"/>
  <c r="L93"/>
  <c r="J147"/>
  <c r="L147" s="1"/>
  <c r="L148"/>
  <c r="J203"/>
  <c r="L204"/>
  <c r="L203" s="1"/>
  <c r="J11"/>
  <c r="L11" s="1"/>
  <c r="L8" s="1"/>
  <c r="L12"/>
  <c r="J136"/>
  <c r="L136" s="1"/>
  <c r="L137"/>
  <c r="J108"/>
  <c r="L108" s="1"/>
  <c r="L109"/>
  <c r="J159"/>
  <c r="L159" s="1"/>
  <c r="L160"/>
  <c r="J179"/>
  <c r="L180"/>
  <c r="L179" s="1"/>
  <c r="L197"/>
  <c r="L196" s="1"/>
  <c r="J20"/>
  <c r="L21"/>
  <c r="J5"/>
  <c r="L5" s="1"/>
  <c r="L6"/>
  <c r="J25"/>
  <c r="L26"/>
  <c r="J74"/>
  <c r="L74" s="1"/>
  <c r="L75"/>
  <c r="J111"/>
  <c r="L111" s="1"/>
  <c r="L112"/>
  <c r="J144"/>
  <c r="L144" s="1"/>
  <c r="L145"/>
  <c r="J171"/>
  <c r="L171" s="1"/>
  <c r="L172"/>
  <c r="J194"/>
  <c r="L195"/>
  <c r="L194" s="1"/>
  <c r="L207"/>
  <c r="L206" s="1"/>
  <c r="J27"/>
  <c r="L27" s="1"/>
  <c r="L28"/>
  <c r="J66"/>
  <c r="L66" s="1"/>
  <c r="L67"/>
  <c r="J138"/>
  <c r="L138" s="1"/>
  <c r="L139"/>
  <c r="J116"/>
  <c r="L116" s="1"/>
  <c r="L117"/>
  <c r="J155"/>
  <c r="L155" s="1"/>
  <c r="L156"/>
  <c r="J169"/>
  <c r="L169" s="1"/>
  <c r="L170"/>
  <c r="J185"/>
  <c r="L186"/>
  <c r="L185" s="1"/>
  <c r="J8"/>
  <c r="B175"/>
  <c r="J97"/>
  <c r="H96"/>
  <c r="J142"/>
  <c r="H141"/>
  <c r="J119"/>
  <c r="H118"/>
  <c r="J152"/>
  <c r="H151"/>
  <c r="J162"/>
  <c r="H161"/>
  <c r="J177"/>
  <c r="H176"/>
  <c r="J182"/>
  <c r="H181"/>
  <c r="J188"/>
  <c r="J187" s="1"/>
  <c r="H187"/>
  <c r="H41"/>
  <c r="J70"/>
  <c r="H69"/>
  <c r="J82"/>
  <c r="H81"/>
  <c r="B69"/>
  <c r="B74"/>
  <c r="B81"/>
  <c r="B5"/>
  <c r="B9"/>
  <c r="B20"/>
  <c r="B19" s="1"/>
  <c r="B96"/>
  <c r="B17"/>
  <c r="B108"/>
  <c r="H91" l="1"/>
  <c r="H90" s="1"/>
  <c r="J181"/>
  <c r="L182"/>
  <c r="L181" s="1"/>
  <c r="J118"/>
  <c r="L118" s="1"/>
  <c r="L119"/>
  <c r="J96"/>
  <c r="L97"/>
  <c r="J81"/>
  <c r="L82"/>
  <c r="L81" s="1"/>
  <c r="L188"/>
  <c r="L187" s="1"/>
  <c r="J176"/>
  <c r="L177"/>
  <c r="L176" s="1"/>
  <c r="J151"/>
  <c r="L151" s="1"/>
  <c r="L152"/>
  <c r="J141"/>
  <c r="L141" s="1"/>
  <c r="L142"/>
  <c r="J24"/>
  <c r="L24" s="1"/>
  <c r="L25"/>
  <c r="J19"/>
  <c r="L19" s="1"/>
  <c r="L4" s="1"/>
  <c r="L20"/>
  <c r="J4"/>
  <c r="J69"/>
  <c r="L69" s="1"/>
  <c r="L70"/>
  <c r="J161"/>
  <c r="L161" s="1"/>
  <c r="L162"/>
  <c r="J175"/>
  <c r="H175"/>
  <c r="B174"/>
  <c r="D174"/>
  <c r="D40" s="1"/>
  <c r="D270" s="1"/>
  <c r="B66"/>
  <c r="B169"/>
  <c r="B42"/>
  <c r="B92"/>
  <c r="B8"/>
  <c r="L175" l="1"/>
  <c r="L174" s="1"/>
  <c r="J174"/>
  <c r="L96"/>
  <c r="J91"/>
  <c r="B41"/>
  <c r="B91"/>
  <c r="B90" s="1"/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D22"/>
  <c r="D28"/>
  <c r="D31"/>
  <c r="D50"/>
  <c r="B56" i="8"/>
  <c r="B52"/>
  <c r="B53"/>
  <c r="B54"/>
  <c r="B55"/>
  <c r="B51"/>
  <c r="C415" i="6"/>
  <c r="C416"/>
  <c r="C412"/>
  <c r="C406"/>
  <c r="C402"/>
  <c r="C397"/>
  <c r="C394"/>
  <c r="C407" s="1"/>
  <c r="C417" s="1"/>
  <c r="C391"/>
  <c r="C388"/>
  <c r="C382"/>
  <c r="C377"/>
  <c r="C374"/>
  <c r="C369"/>
  <c r="C365"/>
  <c r="C358"/>
  <c r="C354"/>
  <c r="C347"/>
  <c r="C343"/>
  <c r="C336"/>
  <c r="C188"/>
  <c r="C185"/>
  <c r="C176"/>
  <c r="C189" s="1"/>
  <c r="C170"/>
  <c r="C164"/>
  <c r="C156"/>
  <c r="C150"/>
  <c r="C144"/>
  <c r="C140"/>
  <c r="C331"/>
  <c r="C314"/>
  <c r="C332" s="1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34" s="1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6"/>
  <c r="C532"/>
  <c r="C524"/>
  <c r="C525" s="1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305" s="1"/>
  <c r="C164"/>
  <c r="C160"/>
  <c r="C156"/>
  <c r="C153"/>
  <c r="C149"/>
  <c r="C145"/>
  <c r="C138"/>
  <c r="C130"/>
  <c r="C126"/>
  <c r="C122"/>
  <c r="C123" s="1"/>
  <c r="C165" s="1"/>
  <c r="C166" s="1"/>
  <c r="C119"/>
  <c r="C448"/>
  <c r="C431"/>
  <c r="C449" s="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51" s="1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J90" i="5" l="1"/>
  <c r="L90" s="1"/>
  <c r="L40" s="1"/>
  <c r="L270" s="1"/>
  <c r="L91"/>
  <c r="H174"/>
  <c r="F174"/>
  <c r="F40" s="1"/>
  <c r="F270" s="1"/>
  <c r="B40"/>
  <c r="B27"/>
  <c r="B4" s="1"/>
  <c r="C77" i="8"/>
  <c r="C2"/>
  <c r="C1" s="1"/>
  <c r="C537" i="7"/>
  <c r="C28" i="3"/>
  <c r="D104" i="2"/>
  <c r="C306" i="7"/>
  <c r="C526"/>
  <c r="J40" i="5" l="1"/>
  <c r="H40"/>
  <c r="B270"/>
  <c r="B217" s="1"/>
  <c r="B211" s="1"/>
  <c r="J270" l="1"/>
  <c r="H270"/>
</calcChain>
</file>

<file path=xl/comments1.xml><?xml version="1.0" encoding="utf-8"?>
<comments xmlns="http://schemas.openxmlformats.org/spreadsheetml/2006/main">
  <authors>
    <author>Юлия В. Баулина</author>
  </authors>
  <commentList>
    <comment ref="I37" authorId="0">
      <text>
        <r>
          <rPr>
            <b/>
            <sz val="8"/>
            <color indexed="81"/>
            <rFont val="Tahoma"/>
            <family val="2"/>
            <charset val="204"/>
          </rPr>
          <t>Юлия В. Баулина:</t>
        </r>
        <r>
          <rPr>
            <sz val="8"/>
            <color indexed="81"/>
            <rFont val="Tahoma"/>
            <family val="2"/>
            <charset val="204"/>
          </rPr>
          <t xml:space="preserve">
поправка сентярбря с переносом на Г-ЯМ ЦРБ</t>
        </r>
      </text>
    </comment>
    <comment ref="I78" authorId="0">
      <text>
        <r>
          <rPr>
            <b/>
            <sz val="8"/>
            <color indexed="81"/>
            <rFont val="Tahoma"/>
            <family val="2"/>
            <charset val="204"/>
          </rPr>
          <t>Юлия В. Баулина:</t>
        </r>
        <r>
          <rPr>
            <sz val="8"/>
            <color indexed="81"/>
            <rFont val="Tahoma"/>
            <family val="2"/>
            <charset val="204"/>
          </rPr>
          <t xml:space="preserve">
поправка сентября
</t>
        </r>
      </text>
    </comment>
  </commentList>
</comments>
</file>

<file path=xl/sharedStrings.xml><?xml version="1.0" encoding="utf-8"?>
<sst xmlns="http://schemas.openxmlformats.org/spreadsheetml/2006/main" count="1654" uniqueCount="907">
  <si>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</si>
  <si>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</si>
  <si>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 xml:space="preserve">Строительство объектов льнопереработки 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</si>
  <si>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</si>
  <si>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</si>
  <si>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</si>
  <si>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</si>
  <si>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</si>
  <si>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</si>
  <si>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</si>
  <si>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</si>
  <si>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</si>
  <si>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</si>
  <si>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</si>
  <si>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</si>
  <si>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</si>
  <si>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</si>
  <si>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</si>
  <si>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</si>
  <si>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</si>
  <si>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</si>
  <si>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</si>
  <si>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</si>
  <si>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</si>
  <si>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</si>
  <si>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</si>
  <si>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</si>
  <si>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</si>
  <si>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</si>
  <si>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</si>
  <si>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</si>
  <si>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</si>
  <si>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</si>
  <si>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</si>
  <si>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</si>
  <si>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</si>
  <si>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</si>
  <si>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</si>
  <si>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</si>
  <si>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</si>
  <si>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</si>
  <si>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</si>
  <si>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</si>
  <si>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</si>
  <si>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</si>
  <si>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</si>
  <si>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</si>
  <si>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</si>
  <si>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</si>
  <si>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</si>
  <si>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</si>
  <si>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</si>
  <si>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</si>
  <si>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</si>
  <si>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</si>
  <si>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</si>
  <si>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</si>
  <si>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</si>
  <si>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</si>
  <si>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</si>
  <si>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</si>
  <si>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</si>
  <si>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</si>
  <si>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</si>
  <si>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</si>
  <si>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</si>
  <si>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</si>
  <si>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</si>
  <si>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</si>
  <si>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</si>
  <si>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</si>
  <si>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</si>
  <si>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</si>
  <si>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</si>
  <si>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</si>
  <si>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</si>
  <si>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</si>
  <si>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</si>
  <si>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</si>
  <si>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</si>
  <si>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</si>
  <si>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</si>
  <si>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</si>
  <si>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</si>
  <si>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</si>
  <si>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</si>
  <si>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</si>
  <si>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</si>
  <si>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</si>
  <si>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</si>
  <si>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</si>
  <si>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</si>
  <si>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</si>
  <si>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</si>
  <si>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</si>
  <si>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</si>
  <si>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</si>
  <si>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</si>
  <si>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</si>
  <si>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</si>
  <si>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</si>
  <si>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</si>
  <si>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</si>
  <si>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</si>
  <si>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</si>
  <si>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</si>
  <si>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</si>
  <si>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</si>
  <si>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</si>
  <si>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</si>
  <si>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</si>
  <si>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</si>
  <si>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</si>
  <si>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</si>
  <si>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</si>
  <si>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</si>
  <si>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</si>
  <si>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</si>
  <si>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</si>
  <si>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</si>
  <si>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</si>
  <si>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</si>
  <si>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</si>
  <si>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</si>
  <si>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</si>
  <si>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</si>
  <si>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</si>
  <si>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</si>
  <si>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</si>
  <si>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</si>
  <si>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</si>
  <si>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</si>
  <si>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</si>
  <si>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</si>
  <si>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</si>
  <si>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</si>
  <si>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</si>
  <si>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</si>
  <si>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</si>
  <si>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</si>
  <si>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</si>
  <si>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</si>
  <si>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</si>
  <si>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</si>
  <si>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</si>
  <si>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</si>
  <si>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</si>
  <si>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</si>
  <si>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</si>
  <si>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</si>
  <si>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</si>
  <si>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</si>
  <si>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</si>
  <si>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</si>
  <si>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</si>
  <si>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</si>
  <si>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</si>
  <si>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</si>
  <si>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</si>
  <si>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</si>
  <si>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</si>
  <si>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</si>
  <si>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</si>
  <si>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</si>
  <si>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</si>
  <si>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</si>
  <si>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</si>
  <si>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</si>
  <si>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</si>
  <si>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</si>
  <si>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</si>
  <si>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</si>
  <si>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</si>
  <si>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</si>
  <si>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</si>
  <si>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</si>
  <si>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</si>
  <si>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</si>
  <si>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</si>
  <si>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</si>
  <si>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</si>
  <si>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</si>
  <si>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</si>
  <si>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</si>
  <si>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</si>
  <si>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Строительство концертно-зрелищного центра с инженерными коммуникациями, г. Ярославль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</si>
  <si>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</si>
  <si>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</si>
  <si>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</si>
  <si>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</si>
  <si>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</si>
  <si>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</si>
  <si>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</si>
  <si>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</si>
  <si>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</si>
  <si>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</si>
  <si>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</si>
  <si>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</si>
  <si>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</si>
  <si>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</si>
  <si>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</si>
  <si>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</si>
  <si>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</si>
  <si>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</si>
  <si>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</si>
  <si>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</si>
  <si>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</si>
  <si>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</si>
  <si>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</si>
  <si>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</si>
  <si>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</si>
  <si>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</si>
  <si>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</si>
  <si>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</si>
  <si>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</si>
  <si>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</si>
  <si>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</si>
  <si>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</si>
  <si>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</si>
  <si>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</si>
  <si>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</si>
  <si>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</si>
  <si>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</si>
  <si>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</si>
  <si>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</si>
  <si>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</si>
  <si>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</si>
  <si>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</si>
  <si>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</si>
  <si>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</si>
  <si>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</si>
  <si>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</si>
  <si>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</si>
  <si>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</si>
  <si>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</si>
  <si>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</si>
  <si>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</si>
  <si>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</si>
  <si>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</si>
  <si>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</si>
  <si>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</si>
  <si>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</si>
  <si>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</si>
  <si>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</si>
  <si>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</si>
  <si>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</si>
  <si>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</si>
  <si>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</si>
  <si>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</si>
  <si>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</si>
  <si>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</si>
  <si>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</si>
  <si>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</si>
  <si>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</si>
  <si>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</si>
  <si>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</si>
  <si>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</si>
  <si>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</si>
  <si>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</si>
  <si>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</si>
  <si>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</si>
  <si>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</si>
  <si>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</si>
  <si>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</si>
  <si>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</si>
  <si>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</si>
  <si>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</si>
  <si>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</si>
  <si>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</si>
  <si>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</si>
  <si>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</si>
  <si>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</si>
  <si>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</si>
  <si>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</si>
  <si>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</si>
  <si>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</si>
  <si>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</si>
  <si>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</si>
  <si>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</si>
  <si>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</si>
  <si>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</si>
  <si>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</si>
  <si>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</si>
  <si>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</si>
  <si>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</si>
  <si>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</si>
  <si>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</si>
  <si>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</si>
  <si>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</si>
  <si>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</si>
  <si>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</si>
  <si>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</si>
  <si>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</si>
  <si>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</si>
  <si>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</si>
  <si>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</si>
  <si>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</si>
  <si>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</si>
  <si>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</si>
  <si>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</si>
  <si>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</si>
  <si>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</si>
  <si>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</si>
  <si>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</si>
  <si>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</si>
  <si>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</si>
  <si>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</si>
  <si>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</si>
  <si>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</si>
  <si>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</si>
  <si>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</si>
  <si>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</si>
  <si>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</si>
  <si>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</si>
  <si>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</si>
  <si>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</si>
  <si>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</si>
  <si>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</si>
  <si>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</si>
  <si>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</si>
  <si>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</si>
  <si>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</si>
  <si>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</si>
  <si>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</si>
  <si>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</si>
  <si>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</si>
  <si>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</si>
  <si>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</si>
  <si>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</si>
  <si>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</si>
  <si>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</si>
  <si>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</si>
  <si>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</si>
  <si>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</si>
  <si>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</si>
  <si>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</si>
  <si>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</si>
  <si>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</si>
  <si>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</si>
  <si>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</si>
  <si>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</si>
  <si>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</si>
  <si>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</si>
  <si>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</si>
  <si>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</si>
  <si>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</si>
  <si>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</si>
  <si>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</si>
  <si>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</si>
  <si>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</si>
  <si>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</si>
  <si>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</si>
  <si>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</si>
  <si>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</si>
  <si>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</si>
  <si>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</si>
  <si>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</si>
  <si>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</si>
  <si>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</si>
  <si>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</si>
  <si>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</si>
  <si>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</si>
  <si>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</si>
  <si>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 xml:space="preserve">Газификация раб. пос. Бурмакино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</si>
  <si>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</si>
  <si>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</si>
  <si>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</si>
  <si>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</si>
  <si>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</si>
  <si>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</si>
  <si>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</si>
  <si>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</si>
  <si>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</si>
  <si>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</si>
  <si>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</si>
  <si>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</si>
  <si>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</si>
  <si>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</si>
  <si>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</si>
  <si>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</si>
  <si>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</si>
  <si>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</si>
  <si>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</si>
  <si>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</si>
  <si>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</si>
  <si>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</si>
  <si>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</si>
  <si>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</si>
  <si>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</si>
  <si>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</si>
  <si>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</si>
  <si>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</si>
  <si>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</si>
  <si>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</si>
  <si>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</si>
  <si>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</si>
  <si>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</si>
  <si>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</si>
  <si>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</si>
  <si>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</si>
  <si>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</si>
  <si>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</si>
  <si>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</si>
  <si>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</si>
  <si>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</si>
  <si>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</si>
  <si>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</si>
  <si>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</si>
  <si>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</si>
  <si>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</si>
  <si>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</si>
  <si>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</si>
  <si>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</si>
  <si>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</si>
  <si>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</si>
  <si>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</si>
  <si>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</si>
  <si>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</si>
  <si>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</si>
  <si>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</si>
  <si>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</si>
  <si>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</si>
  <si>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</si>
  <si>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</si>
  <si>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</si>
  <si>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</si>
  <si>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</si>
  <si>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</si>
  <si>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</si>
  <si>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</si>
  <si>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</si>
  <si>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</si>
  <si>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</si>
  <si>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</si>
  <si>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</si>
  <si>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</si>
  <si>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</si>
  <si>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</si>
  <si>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</si>
  <si>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</si>
  <si>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</si>
  <si>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</si>
  <si>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</si>
  <si>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</si>
  <si>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</si>
  <si>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</si>
  <si>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</si>
  <si>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</si>
  <si>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</si>
  <si>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</si>
  <si>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</si>
  <si>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</si>
  <si>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</si>
  <si>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</si>
  <si>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</si>
  <si>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</si>
  <si>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</si>
  <si>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</si>
  <si>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</si>
  <si>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</si>
  <si>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</si>
  <si>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</si>
  <si>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</si>
  <si>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</si>
  <si>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</si>
  <si>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</si>
  <si>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</si>
  <si>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</si>
  <si>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</si>
  <si>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</si>
  <si>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</si>
  <si>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</si>
  <si>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</si>
  <si>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</si>
  <si>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</si>
  <si>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</si>
  <si>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</si>
  <si>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</si>
  <si>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</si>
  <si>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</si>
  <si>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</si>
  <si>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</si>
  <si>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</si>
  <si>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</si>
  <si>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</si>
  <si>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</si>
  <si>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</si>
  <si>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</si>
  <si>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</si>
  <si>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</si>
  <si>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</si>
  <si>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</si>
  <si>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</si>
  <si>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</si>
  <si>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</si>
  <si>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</si>
  <si>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</si>
  <si>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</si>
  <si>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</si>
  <si>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</si>
  <si>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</si>
  <si>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</si>
  <si>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</si>
  <si>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</si>
  <si>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</si>
  <si>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</si>
  <si>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</si>
  <si>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</si>
  <si>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</si>
  <si>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</si>
  <si>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</si>
  <si>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</si>
  <si>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</si>
  <si>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</si>
  <si>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</si>
  <si>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</si>
  <si>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</si>
  <si>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</si>
  <si>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</si>
  <si>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</si>
  <si>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</si>
  <si>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</si>
  <si>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</si>
  <si>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</si>
  <si>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</si>
  <si>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</si>
  <si>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</si>
  <si>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</si>
  <si>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</si>
  <si>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</si>
  <si>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</si>
  <si>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</si>
  <si>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</si>
  <si>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</si>
  <si>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</si>
  <si>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</si>
  <si>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</si>
  <si>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</si>
  <si>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</si>
  <si>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</si>
  <si>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</si>
  <si>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</si>
  <si>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</si>
  <si>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</si>
  <si>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</si>
  <si>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</si>
  <si>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</si>
  <si>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</si>
  <si>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</si>
  <si>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</si>
  <si>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</si>
  <si>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</si>
  <si>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</si>
  <si>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</si>
  <si>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</si>
  <si>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</si>
  <si>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</si>
  <si>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</si>
  <si>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</si>
  <si>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</si>
  <si>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</si>
  <si>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</si>
  <si>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</si>
  <si>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</si>
  <si>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</si>
  <si>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</si>
  <si>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</si>
  <si>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</si>
  <si>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</si>
  <si>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</si>
  <si>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</si>
  <si>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</si>
  <si>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</si>
  <si>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</si>
  <si>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</si>
  <si>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</si>
  <si>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</si>
  <si>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</si>
  <si>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</si>
  <si>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</si>
  <si>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</si>
  <si>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</si>
  <si>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</si>
  <si>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</si>
  <si>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</si>
  <si>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</si>
  <si>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</si>
  <si>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</si>
  <si>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</si>
  <si>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</si>
  <si>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</si>
  <si>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</si>
  <si>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</si>
  <si>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</si>
  <si>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</si>
  <si>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</si>
  <si>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</si>
  <si>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</si>
  <si>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</si>
  <si>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</si>
  <si>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</si>
  <si>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</si>
  <si>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</si>
  <si>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</si>
  <si>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</si>
  <si>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</si>
  <si>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</si>
  <si>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</si>
  <si>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</si>
  <si>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</si>
  <si>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</si>
  <si>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</si>
  <si>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</si>
  <si>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</si>
  <si>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</si>
  <si>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</si>
  <si>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</si>
  <si>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</si>
  <si>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</si>
  <si>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</si>
  <si>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</si>
  <si>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</si>
  <si>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</si>
  <si>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</si>
  <si>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</si>
  <si>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</si>
  <si>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</si>
  <si>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</si>
  <si>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</si>
  <si>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</si>
  <si>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</si>
  <si>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</si>
  <si>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</si>
  <si>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</si>
  <si>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</si>
  <si>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</si>
  <si>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</si>
  <si>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</si>
  <si>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</si>
  <si>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</si>
  <si>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</si>
  <si>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</si>
  <si>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</si>
  <si>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</si>
  <si>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</si>
  <si>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</si>
  <si>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</si>
  <si>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</si>
  <si>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</si>
  <si>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</si>
  <si>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</si>
  <si>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</si>
  <si>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</si>
  <si>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</si>
  <si>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</si>
  <si>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</si>
  <si>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</si>
  <si>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</si>
  <si>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</si>
  <si>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</si>
  <si>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</si>
  <si>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</si>
  <si>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</si>
  <si>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</si>
  <si>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</si>
  <si>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</si>
  <si>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</si>
  <si>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</si>
  <si>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</si>
  <si>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</si>
  <si>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</si>
  <si>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</si>
  <si>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</si>
  <si>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</si>
  <si>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</si>
  <si>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</si>
  <si>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</si>
  <si>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</si>
  <si>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</si>
  <si>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</si>
  <si>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</si>
  <si>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</si>
  <si>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</si>
  <si>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</si>
  <si>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</si>
  <si>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</si>
  <si>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</si>
  <si>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</si>
  <si>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</si>
  <si>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</si>
  <si>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Завершение строительства крытого катка с искусственным льдом, г. Переславль-Залесский</t>
  </si>
  <si>
    <t xml:space="preserve">Реконструкция здания МУ "Районный Дворец культуры", г. Тутаев </t>
  </si>
  <si>
    <t>Региональная адресная программа по переселению граждан из аварийного жилищного фонда Ярославской области на 2011 год</t>
  </si>
  <si>
    <t xml:space="preserve">Общегосударственные вопросы </t>
  </si>
  <si>
    <t>Реконструкция нежилого помещения для размещения архива по личному составу по адресу:  пр. Авиаторов, д. 104, г. Ярославль</t>
  </si>
  <si>
    <t>Строительство бокса для стоянки легковых автомобилей для ГУ ЯО "Транспортная служба Правительства ЯО"</t>
  </si>
  <si>
    <t>Здравоохранение</t>
  </si>
  <si>
    <t>Жилищно-коммунальное хозяйство</t>
  </si>
  <si>
    <t>Строительство спального корпуса Гаврилов-Ямского дома-интерната для престарелых и инвалидов, г. Гаврилов-Ям (проектные работы)</t>
  </si>
  <si>
    <t>Завершение строительства учебного корпуса ГОУ НПО ЯО ПУ № 34, г. Мышкин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</si>
  <si>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</si>
  <si>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</si>
  <si>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</si>
  <si>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Реконструкция с переводом на природный газ котельной "751 ремонтный завод"  </t>
  </si>
  <si>
    <t>Строительство автодороги Подъезд к деревне Шельшедом в Большесельском муниципальном районе</t>
  </si>
  <si>
    <t>Реконструкция автодороги Кормилицыно-Курба на участке перехода через р. Пажа в Ярославском муниципальном районе</t>
  </si>
  <si>
    <t>Строительство автодороги Селифонтово-Прохоровское в Ярославском муниципальном районе</t>
  </si>
  <si>
    <t>Газоснабжение жилых домов дер. Настасьино и дер. Тимино, Любимский муниципальный район</t>
  </si>
  <si>
    <t>Областная целевая программа "Берегоукрепление" на 2010-2013 годы</t>
  </si>
  <si>
    <t>Образование</t>
  </si>
  <si>
    <t>Подпрограмма "Стимулирование развития строительства жилья экономкласса, в том числе малоэтажного"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</si>
  <si>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</si>
  <si>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>Наименование раздела функциональной классификации,                                                                                     программы и объекта</t>
  </si>
  <si>
    <t xml:space="preserve"> 2011 год                            (руб.) </t>
  </si>
  <si>
    <t>Культура, кинематография</t>
  </si>
  <si>
    <t>Газификация дер. Костюшино, дер. Захарцево, Даниловский муниципальный район</t>
  </si>
  <si>
    <t>Газификация пос. Соколиный, дер. Шарна, дер. Починок, Любимский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</si>
  <si>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</si>
  <si>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Строительство и реконструкция  дошкольных образовательных учреждений в сельской местности 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</si>
  <si>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</si>
  <si>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</si>
  <si>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 xml:space="preserve">Газификация раб. пос. Красные Ткачи (3-й этап)  </t>
  </si>
  <si>
    <t>Строительство кислородной станции для ГУЗ ЯО ОКБ, г. Ярославль</t>
  </si>
  <si>
    <t xml:space="preserve">Строительство и реконструкция объектов здравоохранения в сельской местности </t>
  </si>
  <si>
    <t xml:space="preserve">Строительство детского сада, с. Великое, Гаврилов-Ямский муниципальный район </t>
  </si>
  <si>
    <t xml:space="preserve">Строительство и реконструкция школ в сельской местности </t>
  </si>
  <si>
    <t xml:space="preserve">Строительство школы в с. Дмитриевское, Даниловский муниципальный район </t>
  </si>
  <si>
    <t xml:space="preserve">Строительство детского сада в г. Мышкин, Мышкинский  муниципальный район </t>
  </si>
  <si>
    <t>Реконструкция хоккейного корта,  ул. Газовиков, д. 5, г. Мышкин</t>
  </si>
  <si>
    <t>Строительство газопровода до с. Климатино</t>
  </si>
  <si>
    <t xml:space="preserve">Газификация раб. пос. Поречье - Рыбное </t>
  </si>
  <si>
    <t>Газификация г. Углича</t>
  </si>
  <si>
    <t>Газификация левобережного района г. Тутаев</t>
  </si>
  <si>
    <t>Реконструкция котельной детского сада "Теремок" с переводом на природный газ в раб. пос. Борисоглебский</t>
  </si>
  <si>
    <t>Реконструкция котельной детского сада "Звездочка" с переводом на природный газ в раб. пос. Борисоглебский</t>
  </si>
  <si>
    <t>Реконструкция котельной кинотеатра "Спутник" МУК "Борисоглебский РКДЦ" с переводом на природный газ в раб. пос. Борисоглебский</t>
  </si>
  <si>
    <t>Реконструкция котельной детской библиотеки с переводом на природный газ в раб. пос. Борисоглебский</t>
  </si>
  <si>
    <t>Реконструкция котельной родильного отделения МУЗ "Борисоглебская ЦРБ" с переводом на природный газ в раб. пос. Борисоглебский</t>
  </si>
  <si>
    <t>Реконструкция котельной музея МУК "Борисоглебский РКДЦ" с переводом на природный газ в раб. пос. Борисоглебский</t>
  </si>
  <si>
    <t xml:space="preserve">Реконструкция тепловых сетей центральной котельной с. Брейтово </t>
  </si>
  <si>
    <t>Газификация ул. Солнечная г. Мышкин</t>
  </si>
  <si>
    <t>Реконструкция котельной с переводом на природный газ, дер. Коптево</t>
  </si>
  <si>
    <t xml:space="preserve">Газификация жилых домов, пос. Волга </t>
  </si>
  <si>
    <t xml:space="preserve">Газификация раб. пос. Некрасовское  </t>
  </si>
  <si>
    <t xml:space="preserve">Газификация с. Нагорье и населенных пунктов в зоне газопровода до с. Нагорье </t>
  </si>
  <si>
    <t xml:space="preserve">Газификация с. Кубринск </t>
  </si>
  <si>
    <t>Строительство артезианской скважины с установкой водонапорной башни в с. Кукобой (Кукобойское сельское поселение)</t>
  </si>
  <si>
    <t xml:space="preserve">Реконструкция очистных сооружений канализации в раб. пос. Пречистое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</si>
  <si>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</si>
  <si>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</si>
  <si>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>Модернизация водозабора в с. Брейтово</t>
  </si>
  <si>
    <t>Строительство сетей канализации центральной части в раб. пос. Борисоглебский</t>
  </si>
  <si>
    <t xml:space="preserve">Реконструкция канализационной насосной станции № 2 в г. Угличе </t>
  </si>
  <si>
    <t>Реконструкция водозаборных сооружений и строительство станции очистки воды в раб. пос. Семибратово</t>
  </si>
  <si>
    <t>Строительство водоочистных сооружений на подземном водозаборе в микрорайоне Волжский</t>
  </si>
  <si>
    <t xml:space="preserve">Оптимизация системы теплоснабжения центрального района г. Углича                                       </t>
  </si>
  <si>
    <t>Поправки   в марте 2011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</si>
  <si>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на 2011 год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</si>
  <si>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</t>
  </si>
  <si>
    <t xml:space="preserve">Проведение мероприятий по созданию промышленного парка "Гаврилов-Ям"  </t>
  </si>
  <si>
    <t xml:space="preserve">Областная целевая программа "Комплексный инвестиционный план модернизации городского поселения Ростов" на 2010-2015 годы в части мероприятий на строительство объектов коммунальной инфраструктуры  
</t>
  </si>
  <si>
    <t>Строительство спортивного зала с бассейном, п. Некрасовское (1-ая очередь)</t>
  </si>
  <si>
    <t>ОБЪЕКТЫ ОБЛАСТНОЙ СОБСТВЕННОСТИ</t>
  </si>
  <si>
    <t xml:space="preserve">Областная целевая программа "Развитие материально-технической базы общеобразовательных учреждений Ярославской области" </t>
  </si>
  <si>
    <t>Массовый спорт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</si>
  <si>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</si>
  <si>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Строительство крытого футбольного манежа, г. Ярославль (проектные работы)</t>
  </si>
  <si>
    <t>Реконструкция ГБОУ ДОД ЯО "Ярославский региональный инновационный образовательный центр "Новая школа" (в том числе проектные работы).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</si>
  <si>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</si>
  <si>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</si>
  <si>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Строительство канализации в с. Чурьяково</t>
  </si>
  <si>
    <t>Строительство очистных сооружений хозяйственно-бытовых сточных вод пос. Отрадное</t>
  </si>
  <si>
    <t>Строительство артезианской скважины в пос. Микляиха (Константиновское сельское поселение)</t>
  </si>
  <si>
    <t>Реконструкция водонапорной башни в дер. Березники (Инальцинское сельское поселение)</t>
  </si>
  <si>
    <t>Реконструкция водонапорной башни в дер. Инальцино (Инальцинское сельское поселение)</t>
  </si>
  <si>
    <t>Реконструкция водонапорной башни в микрорайоне "Аграрник" пос. Борисоглебский (Борисоглебское сельское поселение)</t>
  </si>
  <si>
    <t>Строительство артезианских скважин на ул. Коммунальной в г. Данилове (городское поселение Данилов)</t>
  </si>
  <si>
    <t>Строительство водопроводных сетей в г. Пошехонье (городское поселение Пошехонье)</t>
  </si>
  <si>
    <t>Мероприятия по реконструкции и строительству шахтных колодцев</t>
  </si>
  <si>
    <t>Большесельский муниципальный район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</si>
  <si>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</si>
  <si>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</si>
  <si>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</si>
  <si>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</si>
  <si>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</si>
  <si>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</si>
  <si>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</si>
  <si>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</si>
  <si>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Заячье-Холмское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</si>
  <si>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</si>
  <si>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</si>
  <si>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</si>
  <si>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Волжское сельское поселение</t>
  </si>
  <si>
    <t>Некоузское сельское поселение</t>
  </si>
  <si>
    <t>Октябрьское сельское поселение</t>
  </si>
  <si>
    <t>Белосельское сельское поселение</t>
  </si>
  <si>
    <t>Ермаковское сельское поселение</t>
  </si>
  <si>
    <t>Кременевское сельское поселение</t>
  </si>
  <si>
    <t>Пригородное сельское поселение</t>
  </si>
  <si>
    <t>Сельское поселение Ишня</t>
  </si>
  <si>
    <t>Сельское поселение Поречье-Рыбное</t>
  </si>
  <si>
    <t>Сельское поселение Семибратово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</si>
  <si>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</si>
  <si>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</si>
  <si>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</si>
  <si>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Чебаковское сельское поселение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</si>
  <si>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</si>
  <si>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</si>
  <si>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</si>
  <si>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</si>
  <si>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</si>
  <si>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</si>
  <si>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</si>
  <si>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Модернизация котельной МОУ Детской юношеской спортивной школы № 2 г.Данилова</t>
  </si>
  <si>
    <t>Реконструкция мазутной котельной с переводом на природный газ,с.Кубринск (кредиторская зад-ть)</t>
  </si>
  <si>
    <t>Строительство газопровода дер. Поляна - санаторий-профилакторий  "Сосновый Бор"</t>
  </si>
  <si>
    <t>Закольцовка газопровода  г. Любима (улицы Трефолева, Ленина, Набережная р. Обноры, Карла Либкнехта) (городское поселение Любим)</t>
  </si>
  <si>
    <t xml:space="preserve">Газификация раб. пос. Пречистое </t>
  </si>
  <si>
    <t>Газификация района Грачковская Слобода (улиц Лабазной, Большой  Протечной, Малой Протечной, Советской, Комитетской, Валовое кольцо, переулков Грачковского, Чернореченского, Горсоветского)</t>
  </si>
  <si>
    <t>Газификация г. Ростова (городское поселение Ростов)</t>
  </si>
  <si>
    <t>Поправки в июне 2011 года</t>
  </si>
  <si>
    <t>(руб.)</t>
  </si>
  <si>
    <t xml:space="preserve"> 2011 год                            </t>
  </si>
  <si>
    <t>Поправки депутатов в июне 2011 года</t>
  </si>
  <si>
    <t xml:space="preserve">Газификация раб. пос. Петровское </t>
  </si>
  <si>
    <t xml:space="preserve">Расширение и реконструкция очистных сооружений канализации (2 очередь - цех механического обезвоживания) </t>
  </si>
  <si>
    <t xml:space="preserve">Изменения, вносимые в перечень строек и объектов, планируемых к финансированию из областного бюджета в рамках адресной инвестиционной программы Ярославской области в 2011 году                                                                         </t>
  </si>
  <si>
    <t>Расширение газовых сетей. Газификация пос. Красный Октябрь с установкой шкафново газораспределительного пункта для перехода с высокого давления на низкое, Борисоглебский муниципальный район</t>
  </si>
  <si>
    <t>Строительство специализированной стоянки для задержанного автотранспорта  на стационарном пункте весового контроля № 1 на автомобильной дороге Ярославль-Рыбинск, км 17, в Ярославском муниципальном районе</t>
  </si>
  <si>
    <t>Строительство специализированной стоянки для задержанного автотранспорта  на стационарном пункте весового контроля № 4 на автомобильной дороге Иваново-Писцово-Ярославль, км 82, в Гаврилов-Ямском муниципальном районе</t>
  </si>
  <si>
    <t>Строительство стационарного пункта весового и габаритного контроля в Угличском муниципальном районе</t>
  </si>
  <si>
    <t>Поправки в сентябре                                                                                  2011 года</t>
  </si>
  <si>
    <t xml:space="preserve"> 2011 год                                                  (с учетом поправок)                           </t>
  </si>
  <si>
    <t xml:space="preserve">Реконструкция здания амбулатории фельдшерско-акушерского пункта с надстройкой 2-го этажа в с. Арефино, Рыбинский муниципальный район  </t>
  </si>
  <si>
    <t>Строительство разводящих сетей в с. Улейма, Угличский муниципальный район</t>
  </si>
  <si>
    <t>Реконструкция берегоукрепления набережной р. Волги в г. Угличе Ярославской области (3-я очередь). 1-ый этап строительства. Участок 2. Район Кремля (берегоукрепительные работы), Угличский муниципальный район</t>
  </si>
  <si>
    <t>Берегоукрепление правого берега р. Волги от Хлебной биржи до "Обелиска", г. Рыбинск,  городской округ г.Рыбинск</t>
  </si>
  <si>
    <t>Строительство двухэтажной пристройки к зданию детского сада МДОУ № 18 "Сказка", г.Углич, ул. Часовая, д. 3, Угличский муниципальный район</t>
  </si>
  <si>
    <t>Строительство детского сада в г. Ростов, Ростовский муниципальный район</t>
  </si>
  <si>
    <t>Строительство детского сада в п. Красные Ткачи, Ярославский муниципальный район</t>
  </si>
  <si>
    <t>Реконструкция стадиона «Спартак», г. Ростов, городское поселение Ростов</t>
  </si>
  <si>
    <t xml:space="preserve">Строительство поликлиники МУЗ "Ростовская ЦРБ", г. Ростов, Ростовский муниципальный район
</t>
  </si>
  <si>
    <t xml:space="preserve">Строительство хозяйственно-бытовой канализации в центральной части г. Ростова (в том числе проектно-сметная документация) Ростовский муниципальный район </t>
  </si>
  <si>
    <t xml:space="preserve">Строительство водопровода в г. Ростове  (в том числе проектно-сметная документация) Ростовский муниципальный район </t>
  </si>
  <si>
    <t xml:space="preserve">Строительство МУЗ "Гаврилов-Ямская ЦРБ", г. Гаврилов-Ям, Гаврилов-Ямский муниципальный район
</t>
  </si>
  <si>
    <t xml:space="preserve"> 2011 год                                                                  </t>
  </si>
  <si>
    <t>Поправки в декабре 2011 года</t>
  </si>
  <si>
    <t xml:space="preserve">Реконструкция котельной Вощажниковского СДК  с переводом на природный газ с. Вощажниково (проектные работы)
</t>
  </si>
  <si>
    <t xml:space="preserve">Реконструкция котельной МОУ Вощажниковская СОШ  с переводом на природный газ с. Вощажниково (проектные работы)
</t>
  </si>
  <si>
    <t xml:space="preserve">Реконструкция котельной детского сада  МОУ Юркинская ООШ с переводом на природный газ в дер. Юркино (проектные работы)
</t>
  </si>
  <si>
    <t>Реконструкция котельной с переводом на природный газ ФАП в дер. Юркино (проектные работы)</t>
  </si>
  <si>
    <t>Реконструкция котельной  Неверковского СДК с переводом на природный газ в с. Неверково  (проектные работы)</t>
  </si>
  <si>
    <t>Реконструкция очистных сооружений канализации в раб. пос. Борисоглебский</t>
  </si>
  <si>
    <t>Реконструкция сетей водоснабжения в дер. Кузьмино  (Дмитровское сельское поселение)</t>
  </si>
  <si>
    <t>Строительство очистных сооружений канализации в с. Купанское</t>
  </si>
  <si>
    <t>Строительство наружных сетей водопровода и канализации с. Большая Брембола</t>
  </si>
  <si>
    <t>городское поселение Гаврилов-Ям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</si>
  <si>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</si>
  <si>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</si>
  <si>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</si>
  <si>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Городское поселение Любим</t>
  </si>
  <si>
    <t>Воскресенское сельское поселение</t>
  </si>
  <si>
    <t>Осецское сельское поселение</t>
  </si>
  <si>
    <t>Нагорьевское сельское поселение</t>
  </si>
  <si>
    <t>Рязанцевское сельское поселение</t>
  </si>
  <si>
    <t>Карабихское сельское поселение</t>
  </si>
  <si>
    <t>Заволжское сельское поселение</t>
  </si>
  <si>
    <t>Кузнечихинское сельское поселение</t>
  </si>
  <si>
    <t>Реконструкция котельной МОУ "Рождественская средняя общеобразовательная школа"</t>
  </si>
  <si>
    <t xml:space="preserve">Техническое перевооружение  мазутной котельной с переводом на природный газ и оптимизация тепловых сетей в с. Нагорье                                                                               </t>
  </si>
  <si>
    <t>Модернизация  котельной дер.Горки</t>
  </si>
  <si>
    <t>Модернизация  котельной пос.Купанское</t>
  </si>
  <si>
    <t>Модернизация котельной  с.Бектышево</t>
  </si>
  <si>
    <t>Модернизация  котельной с.Дмитриановское</t>
  </si>
  <si>
    <t>Модернизация котельной  с.Караш</t>
  </si>
  <si>
    <t>Модернизация  котельной  с.Марково</t>
  </si>
  <si>
    <t xml:space="preserve">Перевод котельной школы-интернат № 2 с жидкого топлива на природный газ, с учетом строительства блочно-модульной газовой котельной по ул. Свердлова, д. 26 </t>
  </si>
  <si>
    <t>Газификация жилых домов по улицам Комарова и Зои Зубрицкой г. Гаврилов-Ям (городское поселение Гаврилов-Ям)</t>
  </si>
  <si>
    <t>Подпрограмма "Стимулирование программ развития жилищного строительства муниципальных образований Ярославской области"</t>
  </si>
  <si>
    <t>Строительство областного перинатального центра,    г. Ярославль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</si>
  <si>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</si>
  <si>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</si>
  <si>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</si>
  <si>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 xml:space="preserve">Строительство модульной газовой котельной в           пос. Октябрьский
(Октябрьское сельское поселение)
</t>
  </si>
  <si>
    <t xml:space="preserve">Строительство модульной газовой котельной в       пос. Красная Горка 
</t>
  </si>
  <si>
    <t>Строительство газовых сетей низкого давления по      ул. Свободы</t>
  </si>
  <si>
    <t>Газификация дер. Туфаново, дер. Скоково и                   дер. Решетники, Даниловский муниципальный район</t>
  </si>
  <si>
    <t xml:space="preserve">Реконструкция котельной МОУ Юркинская ООШ  с переводом на природный газ в дер. Юркино (проектные работы)
</t>
  </si>
  <si>
    <t>Реконструкция котельной с переводом на природный газ в с. Неверково, ул. Центральная д. 44 (проектные работы)</t>
  </si>
  <si>
    <t>Реконструкция угольной котельной с переводом на природный газ в с. Вощажниково, ул. Советская д. 41 (проектные работы)</t>
  </si>
  <si>
    <t>Реконструкция угольной котельной с переводом на природный газ в с. Вощажниково, ул. Советская д. 1 (проектные работы)</t>
  </si>
  <si>
    <t xml:space="preserve">Реконструкция котельной библиотеки с переводом на природный газ в с. Неверково  (проектные работы)
</t>
  </si>
  <si>
    <t>Строительство межпоселкового газопровода                         с. Дмитриевское-дер. Костюшино</t>
  </si>
  <si>
    <t>Газификация г. Любима</t>
  </si>
  <si>
    <t xml:space="preserve">Оптимизация системы теплоснабжения пос. Октябрь                                       </t>
  </si>
  <si>
    <t>Реконструкция котельной п. Октябрь</t>
  </si>
  <si>
    <t>Газификация жилого дома № 25 по ул.Набережная в раб.пос. Красный Профинтерн</t>
  </si>
  <si>
    <t>Газификация района между реками Сога и Согожа,        г. Пошехонье</t>
  </si>
  <si>
    <t xml:space="preserve">Областная целевая программа "Чистая вода Ярославской области" </t>
  </si>
  <si>
    <t>Строительство артезианской скважины в                   раб. пос. Борисоглебский</t>
  </si>
  <si>
    <t>Строительство артезианской скважины в с. Левашово</t>
  </si>
  <si>
    <t xml:space="preserve">Сельское поселение Петровское </t>
  </si>
  <si>
    <t xml:space="preserve">Газификация правобережной части с. Большое Село (1-я очередь), в квартале ул. Заречная, 1, 2, 3 ул. Строителей, ул. Крестьянская, ул. Труда  </t>
  </si>
  <si>
    <t>Строительство газопровода высокого давления от газораспределительной станции Климовское до      дер. Высоко</t>
  </si>
  <si>
    <t xml:space="preserve">Строительство здания областного дома ребенка,                г. Ярославль, ул. Моховая, д. 14 (2 этап - реконструкция существующего здания) </t>
  </si>
  <si>
    <t>Газификация с. Вощажниково и населенных пунктов, находящихся в зоне газопровода ГРС Борисоглебская - дер. Варусово-с. Вощажниково - дер. Юркино -            дер. Погорелка - воинская часть 9804 с отводом к                с. Неверково</t>
  </si>
  <si>
    <t>Здание школы с инженерными коммуникациями Ярославская область, городской округ г. Рыбинск,                              ул. Моторостроителей, д. 27, 3 этап: строительство спортивного комплекса (открытые спортивные площадки). 4 этап: завершение строительства учебной части школы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</si>
</sst>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\-#,##0\ "/>
  </numFmts>
  <fonts count="66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60" fillId="0" borderId="0"/>
    <xf numFmtId="0" fontId="60" fillId="0" borderId="0"/>
  </cellStyleXfs>
  <cellXfs count="50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58" fillId="0" borderId="0" xfId="0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Border="1" applyAlignment="1">
      <alignment vertical="top"/>
    </xf>
    <xf numFmtId="0" fontId="50" fillId="0" borderId="0" xfId="0" applyFont="1" applyFill="1" applyAlignment="1">
      <alignment vertical="top"/>
    </xf>
    <xf numFmtId="0" fontId="41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vertical="top"/>
    </xf>
    <xf numFmtId="0" fontId="41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right"/>
    </xf>
    <xf numFmtId="49" fontId="42" fillId="0" borderId="0" xfId="0" applyNumberFormat="1" applyFont="1" applyFill="1" applyBorder="1" applyAlignment="1">
      <alignment vertical="top"/>
    </xf>
    <xf numFmtId="3" fontId="50" fillId="0" borderId="1" xfId="3" applyNumberFormat="1" applyFont="1" applyFill="1" applyBorder="1" applyAlignment="1">
      <alignment horizontal="right" vertical="top"/>
    </xf>
    <xf numFmtId="3" fontId="42" fillId="0" borderId="1" xfId="3" applyNumberFormat="1" applyFont="1" applyFill="1" applyBorder="1" applyAlignment="1">
      <alignment horizontal="right" vertical="top"/>
    </xf>
    <xf numFmtId="3" fontId="41" fillId="0" borderId="2" xfId="0" applyNumberFormat="1" applyFont="1" applyFill="1" applyBorder="1" applyAlignment="1">
      <alignment horizontal="center" vertical="top" wrapText="1"/>
    </xf>
    <xf numFmtId="3" fontId="42" fillId="0" borderId="1" xfId="3" applyNumberFormat="1" applyFont="1" applyFill="1" applyBorder="1" applyAlignment="1">
      <alignment horizontal="right" vertical="top" wrapText="1"/>
    </xf>
    <xf numFmtId="3" fontId="41" fillId="0" borderId="1" xfId="0" applyNumberFormat="1" applyFont="1" applyFill="1" applyBorder="1" applyAlignment="1">
      <alignment horizontal="right" vertical="top"/>
    </xf>
    <xf numFmtId="3" fontId="42" fillId="0" borderId="1" xfId="0" applyNumberFormat="1" applyFont="1" applyFill="1" applyBorder="1" applyAlignment="1">
      <alignment horizontal="right" vertical="top"/>
    </xf>
    <xf numFmtId="3" fontId="50" fillId="0" borderId="1" xfId="0" applyNumberFormat="1" applyFont="1" applyFill="1" applyBorder="1" applyAlignment="1">
      <alignment horizontal="right" vertical="top"/>
    </xf>
    <xf numFmtId="3" fontId="50" fillId="0" borderId="1" xfId="3" applyNumberFormat="1" applyFont="1" applyFill="1" applyBorder="1" applyAlignment="1">
      <alignment horizontal="right" vertical="top" wrapText="1"/>
    </xf>
    <xf numFmtId="3" fontId="50" fillId="0" borderId="1" xfId="3" applyNumberFormat="1" applyFont="1" applyBorder="1" applyAlignment="1">
      <alignment horizontal="right" vertical="top"/>
    </xf>
    <xf numFmtId="3" fontId="41" fillId="0" borderId="1" xfId="3" applyNumberFormat="1" applyFont="1" applyFill="1" applyBorder="1" applyAlignment="1">
      <alignment horizontal="right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vertical="top"/>
    </xf>
    <xf numFmtId="3" fontId="42" fillId="0" borderId="1" xfId="0" applyNumberFormat="1" applyFont="1" applyFill="1" applyBorder="1" applyAlignment="1">
      <alignment vertical="top"/>
    </xf>
    <xf numFmtId="3" fontId="50" fillId="0" borderId="1" xfId="0" applyNumberFormat="1" applyFont="1" applyFill="1" applyBorder="1" applyAlignment="1">
      <alignment vertical="top"/>
    </xf>
    <xf numFmtId="3" fontId="41" fillId="9" borderId="1" xfId="0" applyNumberFormat="1" applyFont="1" applyFill="1" applyBorder="1" applyAlignment="1">
      <alignment vertical="top"/>
    </xf>
    <xf numFmtId="3" fontId="41" fillId="9" borderId="1" xfId="0" applyNumberFormat="1" applyFont="1" applyFill="1" applyBorder="1" applyAlignment="1">
      <alignment horizontal="right" vertical="top"/>
    </xf>
    <xf numFmtId="0" fontId="58" fillId="0" borderId="0" xfId="0" applyFont="1" applyFill="1" applyAlignment="1">
      <alignment vertical="center"/>
    </xf>
    <xf numFmtId="3" fontId="42" fillId="0" borderId="1" xfId="0" applyNumberFormat="1" applyFont="1" applyFill="1" applyBorder="1" applyAlignment="1">
      <alignment horizontal="right" vertical="center"/>
    </xf>
    <xf numFmtId="3" fontId="42" fillId="0" borderId="1" xfId="3" applyNumberFormat="1" applyFont="1" applyFill="1" applyBorder="1" applyAlignment="1">
      <alignment horizontal="right" vertical="center"/>
    </xf>
    <xf numFmtId="3" fontId="42" fillId="9" borderId="1" xfId="0" applyNumberFormat="1" applyFont="1" applyFill="1" applyBorder="1" applyAlignment="1">
      <alignment vertical="top"/>
    </xf>
    <xf numFmtId="49" fontId="41" fillId="0" borderId="2" xfId="0" applyNumberFormat="1" applyFont="1" applyFill="1" applyBorder="1" applyAlignment="1">
      <alignment horizontal="center" vertical="top" wrapText="1"/>
    </xf>
    <xf numFmtId="49" fontId="42" fillId="0" borderId="13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vertical="top"/>
    </xf>
    <xf numFmtId="0" fontId="41" fillId="0" borderId="1" xfId="4" applyNumberFormat="1" applyFont="1" applyFill="1" applyBorder="1" applyAlignment="1" applyProtection="1">
      <alignment vertical="top" wrapText="1"/>
      <protection hidden="1"/>
    </xf>
    <xf numFmtId="49" fontId="42" fillId="0" borderId="1" xfId="0" applyNumberFormat="1" applyFont="1" applyFill="1" applyBorder="1" applyAlignment="1">
      <alignment horizontal="left" vertical="top" wrapText="1"/>
    </xf>
    <xf numFmtId="49" fontId="41" fillId="0" borderId="1" xfId="1" applyNumberFormat="1" applyFont="1" applyFill="1" applyBorder="1" applyAlignment="1">
      <alignment horizontal="left" vertical="top" wrapText="1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2" applyFont="1" applyFill="1" applyBorder="1" applyAlignment="1">
      <alignment horizontal="left" vertical="top" wrapText="1"/>
    </xf>
    <xf numFmtId="0" fontId="42" fillId="0" borderId="1" xfId="4" applyNumberFormat="1" applyFont="1" applyFill="1" applyBorder="1" applyAlignment="1" applyProtection="1">
      <alignment vertical="top" wrapText="1"/>
      <protection hidden="1"/>
    </xf>
    <xf numFmtId="0" fontId="42" fillId="0" borderId="13" xfId="5" applyNumberFormat="1" applyFont="1" applyFill="1" applyBorder="1" applyAlignment="1" applyProtection="1">
      <alignment vertical="top" wrapText="1"/>
      <protection hidden="1"/>
    </xf>
    <xf numFmtId="0" fontId="41" fillId="0" borderId="1" xfId="0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42" fillId="0" borderId="13" xfId="0" applyNumberFormat="1" applyFont="1" applyFill="1" applyBorder="1" applyAlignment="1">
      <alignment horizontal="center" vertical="center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41" fillId="0" borderId="1" xfId="2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/>
    </xf>
    <xf numFmtId="0" fontId="50" fillId="0" borderId="1" xfId="0" applyFont="1" applyFill="1" applyBorder="1" applyAlignment="1">
      <alignment horizontal="left" vertical="top"/>
    </xf>
    <xf numFmtId="0" fontId="61" fillId="0" borderId="1" xfId="0" applyFont="1" applyBorder="1" applyAlignment="1">
      <alignment vertical="top" wrapText="1"/>
    </xf>
    <xf numFmtId="0" fontId="42" fillId="9" borderId="1" xfId="2" applyFont="1" applyFill="1" applyBorder="1" applyAlignment="1">
      <alignment horizontal="left" vertical="top" wrapText="1"/>
    </xf>
    <xf numFmtId="0" fontId="59" fillId="0" borderId="1" xfId="0" applyFont="1" applyBorder="1" applyAlignment="1">
      <alignment vertical="top" wrapText="1"/>
    </xf>
    <xf numFmtId="49" fontId="50" fillId="9" borderId="1" xfId="0" applyNumberFormat="1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0" fontId="50" fillId="9" borderId="1" xfId="0" applyFont="1" applyFill="1" applyBorder="1" applyAlignment="1">
      <alignment horizontal="left" vertical="top"/>
    </xf>
    <xf numFmtId="2" fontId="41" fillId="9" borderId="1" xfId="0" applyNumberFormat="1" applyFont="1" applyFill="1" applyBorder="1" applyAlignment="1">
      <alignment horizontal="left" vertical="top" wrapText="1"/>
    </xf>
    <xf numFmtId="2" fontId="41" fillId="3" borderId="1" xfId="0" applyNumberFormat="1" applyFont="1" applyFill="1" applyBorder="1" applyAlignment="1">
      <alignment horizontal="left" vertical="top" wrapText="1"/>
    </xf>
    <xf numFmtId="0" fontId="50" fillId="0" borderId="1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 wrapText="1"/>
    </xf>
    <xf numFmtId="0" fontId="50" fillId="0" borderId="1" xfId="0" applyFont="1" applyFill="1" applyBorder="1" applyAlignment="1">
      <alignment vertical="top"/>
    </xf>
    <xf numFmtId="0" fontId="41" fillId="0" borderId="1" xfId="0" applyFont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 wrapText="1"/>
    </xf>
    <xf numFmtId="0" fontId="41" fillId="0" borderId="1" xfId="0" applyFont="1" applyBorder="1" applyAlignment="1">
      <alignment vertical="top"/>
    </xf>
    <xf numFmtId="49" fontId="42" fillId="0" borderId="1" xfId="0" applyNumberFormat="1" applyFont="1" applyFill="1" applyBorder="1" applyAlignment="1">
      <alignment vertical="center"/>
    </xf>
    <xf numFmtId="49" fontId="41" fillId="9" borderId="1" xfId="0" applyNumberFormat="1" applyFont="1" applyFill="1" applyBorder="1" applyAlignment="1">
      <alignment horizontal="left" vertical="top" wrapText="1"/>
    </xf>
    <xf numFmtId="3" fontId="41" fillId="0" borderId="1" xfId="3" applyNumberFormat="1" applyFont="1" applyFill="1" applyBorder="1" applyAlignment="1">
      <alignment horizontal="right" vertical="top"/>
    </xf>
    <xf numFmtId="0" fontId="0" fillId="0" borderId="0" xfId="0" applyFill="1" applyAlignment="1">
      <alignment horizontal="right"/>
    </xf>
    <xf numFmtId="0" fontId="41" fillId="0" borderId="1" xfId="0" applyFont="1" applyFill="1" applyBorder="1" applyAlignment="1">
      <alignment horizontal="center" vertical="top" wrapText="1"/>
    </xf>
    <xf numFmtId="0" fontId="65" fillId="0" borderId="1" xfId="0" applyFont="1" applyBorder="1" applyAlignment="1">
      <alignment vertical="top" wrapText="1"/>
    </xf>
    <xf numFmtId="0" fontId="65" fillId="9" borderId="1" xfId="0" applyFont="1" applyFill="1" applyBorder="1" applyAlignment="1">
      <alignment vertical="top" wrapText="1"/>
    </xf>
    <xf numFmtId="49" fontId="41" fillId="0" borderId="1" xfId="0" applyNumberFormat="1" applyFont="1" applyBorder="1" applyAlignment="1">
      <alignment horizontal="left" vertical="top" wrapText="1"/>
    </xf>
    <xf numFmtId="0" fontId="41" fillId="0" borderId="1" xfId="0" applyNumberFormat="1" applyFont="1" applyBorder="1" applyAlignment="1">
      <alignment horizontal="left" vertical="top" wrapText="1"/>
    </xf>
    <xf numFmtId="0" fontId="41" fillId="0" borderId="1" xfId="0" applyFont="1" applyFill="1" applyBorder="1" applyAlignment="1">
      <alignment vertical="top" wrapText="1"/>
    </xf>
    <xf numFmtId="166" fontId="42" fillId="0" borderId="1" xfId="0" applyNumberFormat="1" applyFont="1" applyFill="1" applyBorder="1" applyAlignment="1">
      <alignment horizontal="right" vertical="center" wrapText="1"/>
    </xf>
    <xf numFmtId="166" fontId="42" fillId="0" borderId="1" xfId="3" applyNumberFormat="1" applyFont="1" applyFill="1" applyBorder="1" applyAlignment="1">
      <alignment horizontal="right" vertical="top" wrapText="1"/>
    </xf>
    <xf numFmtId="166" fontId="41" fillId="0" borderId="1" xfId="0" applyNumberFormat="1" applyFont="1" applyFill="1" applyBorder="1" applyAlignment="1">
      <alignment vertical="top" wrapText="1"/>
    </xf>
    <xf numFmtId="166" fontId="50" fillId="0" borderId="1" xfId="0" applyNumberFormat="1" applyFont="1" applyFill="1" applyBorder="1" applyAlignment="1">
      <alignment vertical="top" wrapText="1"/>
    </xf>
    <xf numFmtId="166" fontId="42" fillId="0" borderId="1" xfId="0" applyNumberFormat="1" applyFont="1" applyFill="1" applyBorder="1" applyAlignment="1">
      <alignment vertical="top" wrapText="1"/>
    </xf>
    <xf numFmtId="166" fontId="42" fillId="0" borderId="1" xfId="0" applyNumberFormat="1" applyFont="1" applyFill="1" applyBorder="1" applyAlignment="1">
      <alignment horizontal="right" vertical="top" wrapText="1"/>
    </xf>
    <xf numFmtId="166" fontId="41" fillId="0" borderId="1" xfId="0" applyNumberFormat="1" applyFont="1" applyFill="1" applyBorder="1" applyAlignment="1">
      <alignment horizontal="right" vertical="top" wrapText="1"/>
    </xf>
    <xf numFmtId="166" fontId="42" fillId="0" borderId="1" xfId="3" applyNumberFormat="1" applyFont="1" applyFill="1" applyBorder="1" applyAlignment="1">
      <alignment horizontal="right" vertical="center" wrapText="1"/>
    </xf>
    <xf numFmtId="166" fontId="50" fillId="0" borderId="1" xfId="3" applyNumberFormat="1" applyFont="1" applyFill="1" applyBorder="1" applyAlignment="1">
      <alignment horizontal="right" vertical="top" wrapText="1"/>
    </xf>
    <xf numFmtId="166" fontId="50" fillId="0" borderId="1" xfId="0" applyNumberFormat="1" applyFont="1" applyFill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166" fontId="50" fillId="0" borderId="1" xfId="3" applyNumberFormat="1" applyFont="1" applyBorder="1" applyAlignment="1">
      <alignment horizontal="right" vertical="top" wrapText="1"/>
    </xf>
    <xf numFmtId="0" fontId="41" fillId="0" borderId="1" xfId="0" applyFont="1" applyBorder="1" applyAlignment="1">
      <alignment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62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6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16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469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61</v>
      </c>
      <c r="E1" s="86"/>
    </row>
    <row r="2" spans="1:5" s="68" customFormat="1" ht="15.75" outlineLevel="1">
      <c r="A2" s="386"/>
      <c r="B2" s="387"/>
      <c r="C2" s="387"/>
      <c r="D2" s="388" t="s">
        <v>179</v>
      </c>
      <c r="E2" s="86"/>
    </row>
    <row r="3" spans="1:5" s="68" customFormat="1" ht="15.75" outlineLevel="1">
      <c r="A3" s="386"/>
      <c r="B3" s="387"/>
      <c r="C3" s="387"/>
      <c r="D3" s="388" t="s">
        <v>180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78" t="s">
        <v>178</v>
      </c>
      <c r="C6" s="478"/>
      <c r="D6" s="478"/>
    </row>
    <row r="7" spans="1:5" s="9" customFormat="1" ht="15.75" customHeight="1">
      <c r="A7" s="325"/>
      <c r="B7" s="10" t="s">
        <v>244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102</v>
      </c>
      <c r="B9" s="104" t="s">
        <v>376</v>
      </c>
      <c r="C9" s="105" t="s">
        <v>246</v>
      </c>
      <c r="D9" s="371" t="s">
        <v>578</v>
      </c>
      <c r="E9" s="82"/>
    </row>
    <row r="10" spans="1:5" s="12" customFormat="1" ht="57" customHeight="1">
      <c r="A10" s="327">
        <v>1</v>
      </c>
      <c r="B10" s="29" t="s">
        <v>413</v>
      </c>
      <c r="C10" s="107" t="s">
        <v>247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109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503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119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118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248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4</v>
      </c>
      <c r="C16" s="110" t="s">
        <v>250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109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377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548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5</v>
      </c>
      <c r="C20" s="116" t="s">
        <v>142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6</v>
      </c>
      <c r="C21" s="116" t="s">
        <v>181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7</v>
      </c>
      <c r="C22" s="110" t="s">
        <v>140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109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377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421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536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8</v>
      </c>
      <c r="C27" s="116" t="s">
        <v>140</v>
      </c>
      <c r="D27" s="275">
        <v>3800</v>
      </c>
      <c r="E27" s="85"/>
    </row>
    <row r="28" spans="1:5" s="16" customFormat="1" ht="95.25" customHeight="1">
      <c r="A28" s="476">
        <v>7</v>
      </c>
      <c r="B28" s="94" t="s">
        <v>9</v>
      </c>
      <c r="C28" s="108" t="s">
        <v>249</v>
      </c>
      <c r="D28" s="275">
        <f>SUM(D29)</f>
        <v>17240</v>
      </c>
      <c r="E28" s="85"/>
    </row>
    <row r="29" spans="1:5" s="16" customFormat="1" ht="74.25" customHeight="1">
      <c r="A29" s="477"/>
      <c r="B29" s="93" t="s">
        <v>19</v>
      </c>
      <c r="C29" s="179" t="s">
        <v>249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10</v>
      </c>
      <c r="C30" s="116" t="s">
        <v>140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624</v>
      </c>
      <c r="C31" s="107" t="s">
        <v>141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109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118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119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635</v>
      </c>
      <c r="C35" s="116" t="s">
        <v>604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636</v>
      </c>
      <c r="C36" s="108" t="s">
        <v>249</v>
      </c>
      <c r="D36" s="275" t="e">
        <f>'АИП 2011 год'!#REF!</f>
        <v>#REF!</v>
      </c>
      <c r="E36" s="85"/>
    </row>
    <row r="37" spans="1:6" s="16" customFormat="1" ht="75" customHeight="1">
      <c r="A37" s="329">
        <v>12</v>
      </c>
      <c r="B37" s="94" t="s">
        <v>592</v>
      </c>
      <c r="C37" s="108" t="s">
        <v>140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576</v>
      </c>
      <c r="C38" s="107" t="s">
        <v>140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432</v>
      </c>
      <c r="C39" s="108" t="s">
        <v>140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433</v>
      </c>
      <c r="C40" s="110" t="s">
        <v>140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109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503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548</v>
      </c>
      <c r="C43" s="116"/>
      <c r="D43" s="374" t="e">
        <f>'АИП 2011 год'!#REF!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434</v>
      </c>
      <c r="C44" s="107" t="s">
        <v>140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20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21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109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503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548</v>
      </c>
      <c r="C49" s="112"/>
      <c r="D49" s="373" t="e">
        <f>'АИП 2011 год'!#REF!</f>
        <v>#REF!</v>
      </c>
      <c r="E49" s="82"/>
    </row>
    <row r="50" spans="1:5" s="12" customFormat="1" ht="19.5" customHeight="1" collapsed="1">
      <c r="A50" s="332"/>
      <c r="B50" s="343" t="s">
        <v>22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109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503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577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519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240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435</v>
      </c>
      <c r="C56" s="108" t="s">
        <v>140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109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503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422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652</v>
      </c>
      <c r="C60" s="110" t="s">
        <v>140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109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403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422</v>
      </c>
      <c r="C63" s="116"/>
      <c r="D63" s="374" t="e">
        <f>'АИП 2011 год'!#REF!</f>
        <v>#REF!</v>
      </c>
      <c r="E63" s="114"/>
    </row>
    <row r="64" spans="1:5" s="115" customFormat="1" ht="72.75" customHeight="1" collapsed="1">
      <c r="A64" s="336">
        <v>19</v>
      </c>
      <c r="B64" s="149" t="s">
        <v>653</v>
      </c>
      <c r="C64" s="116" t="s">
        <v>605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654</v>
      </c>
      <c r="C65" s="116" t="s">
        <v>140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655</v>
      </c>
      <c r="C66" s="116" t="s">
        <v>140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23</v>
      </c>
      <c r="C67" s="148" t="s">
        <v>140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200</v>
      </c>
      <c r="C68" s="163" t="s">
        <v>140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109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143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548</v>
      </c>
      <c r="C71" s="169"/>
      <c r="D71" s="374" t="e">
        <f>'АИП 2011 год'!#REF!</f>
        <v>#REF!</v>
      </c>
      <c r="E71" s="166"/>
    </row>
    <row r="72" spans="1:5" s="115" customFormat="1" ht="38.25" customHeight="1" collapsed="1">
      <c r="A72" s="180">
        <v>24</v>
      </c>
      <c r="B72" s="150" t="s">
        <v>201</v>
      </c>
      <c r="C72" s="116" t="s">
        <v>140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202</v>
      </c>
      <c r="C73" s="108" t="s">
        <v>140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538</v>
      </c>
      <c r="C74" s="109" t="s">
        <v>140</v>
      </c>
      <c r="D74" s="378" t="e">
        <f>'АИП 2011 год'!#REF!</f>
        <v>#REF!</v>
      </c>
      <c r="E74" s="82"/>
    </row>
    <row r="75" spans="1:5" s="12" customFormat="1" ht="35.25" customHeight="1">
      <c r="A75" s="329">
        <v>27</v>
      </c>
      <c r="B75" s="149" t="s">
        <v>226</v>
      </c>
      <c r="C75" s="109" t="s">
        <v>140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419</v>
      </c>
      <c r="C76" s="179" t="s">
        <v>140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225</v>
      </c>
      <c r="C77" s="110" t="s">
        <v>140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109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377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192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15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224</v>
      </c>
      <c r="C82" s="116" t="s">
        <v>140</v>
      </c>
      <c r="D82" s="275">
        <v>8000</v>
      </c>
      <c r="E82" s="102"/>
    </row>
    <row r="83" spans="1:5" ht="37.5" hidden="1">
      <c r="A83" s="180">
        <v>34</v>
      </c>
      <c r="B83" s="193" t="s">
        <v>419</v>
      </c>
      <c r="C83" s="165" t="s">
        <v>140</v>
      </c>
      <c r="D83" s="321">
        <v>8034.5</v>
      </c>
    </row>
    <row r="84" spans="1:5" ht="54.75" customHeight="1">
      <c r="A84" s="180">
        <v>31</v>
      </c>
      <c r="B84" s="193" t="s">
        <v>203</v>
      </c>
      <c r="C84" s="165" t="s">
        <v>420</v>
      </c>
      <c r="D84" s="321">
        <v>30000</v>
      </c>
    </row>
    <row r="85" spans="1:5" ht="37.5" customHeight="1">
      <c r="A85" s="180">
        <v>32</v>
      </c>
      <c r="B85" s="181" t="s">
        <v>597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449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502</v>
      </c>
      <c r="C87" s="165" t="s">
        <v>420</v>
      </c>
      <c r="D87" s="321">
        <v>10124</v>
      </c>
    </row>
    <row r="88" spans="1:5" ht="75">
      <c r="A88" s="345">
        <v>35</v>
      </c>
      <c r="B88" s="352" t="s">
        <v>239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532</v>
      </c>
      <c r="C89" s="353">
        <v>2007</v>
      </c>
      <c r="D89" s="361">
        <v>42000</v>
      </c>
    </row>
    <row r="90" spans="1:5" ht="37.5">
      <c r="A90" s="345">
        <v>37</v>
      </c>
      <c r="B90" s="352" t="s">
        <v>531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530</v>
      </c>
      <c r="C91" s="353" t="s">
        <v>420</v>
      </c>
      <c r="D91" s="361">
        <v>10000</v>
      </c>
    </row>
    <row r="92" spans="1:5">
      <c r="A92" s="345">
        <v>39</v>
      </c>
      <c r="B92" s="352" t="s">
        <v>529</v>
      </c>
      <c r="C92" s="353" t="s">
        <v>420</v>
      </c>
      <c r="D92" s="361">
        <v>56000</v>
      </c>
    </row>
    <row r="93" spans="1:5" ht="57.75" customHeight="1">
      <c r="A93" s="345">
        <v>40</v>
      </c>
      <c r="B93" s="352" t="s">
        <v>528</v>
      </c>
      <c r="C93" s="353" t="s">
        <v>420</v>
      </c>
      <c r="D93" s="361">
        <v>3300</v>
      </c>
    </row>
    <row r="94" spans="1:5" ht="76.5" customHeight="1">
      <c r="A94" s="345">
        <v>41</v>
      </c>
      <c r="B94" s="354" t="s">
        <v>552</v>
      </c>
      <c r="C94" s="355" t="s">
        <v>420</v>
      </c>
      <c r="D94" s="379">
        <v>10255</v>
      </c>
    </row>
    <row r="95" spans="1:5" ht="39.75" customHeight="1">
      <c r="A95" s="345">
        <v>42</v>
      </c>
      <c r="B95" s="352" t="s">
        <v>550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109</v>
      </c>
      <c r="C96" s="357"/>
      <c r="D96" s="380"/>
    </row>
    <row r="97" spans="1:5" ht="15.75" hidden="1" customHeight="1" outlineLevel="1">
      <c r="A97" s="346"/>
      <c r="B97" s="358" t="s">
        <v>118</v>
      </c>
      <c r="C97" s="359"/>
      <c r="D97" s="381">
        <v>1000</v>
      </c>
    </row>
    <row r="98" spans="1:5" ht="15.75" hidden="1" customHeight="1" outlineLevel="1">
      <c r="A98" s="347"/>
      <c r="B98" s="358" t="s">
        <v>598</v>
      </c>
      <c r="C98" s="357"/>
      <c r="D98" s="380">
        <v>3000</v>
      </c>
    </row>
    <row r="99" spans="1:5" ht="15.75" hidden="1" customHeight="1" outlineLevel="1">
      <c r="A99" s="347"/>
      <c r="B99" s="358" t="s">
        <v>549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551</v>
      </c>
      <c r="C100" s="353" t="s">
        <v>580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109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118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537</v>
      </c>
      <c r="C103" s="353" t="s">
        <v>420</v>
      </c>
      <c r="D103" s="361">
        <v>58800</v>
      </c>
      <c r="E103" s="323"/>
    </row>
    <row r="104" spans="1:5" s="77" customFormat="1" ht="15.75" hidden="1" outlineLevel="1">
      <c r="A104" s="340"/>
      <c r="B104" s="272" t="s">
        <v>562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78" t="str">
        <f>ПРИЛОЖЕНИЕ!B6</f>
        <v>Перечень областных целевых программ на 2007 год</v>
      </c>
      <c r="B1" s="478"/>
      <c r="C1" s="478"/>
    </row>
    <row r="2" spans="1:4" ht="24" customHeight="1">
      <c r="A2" s="482" t="str">
        <f>ПРИЛОЖЕНИЕ!B7</f>
        <v>(в рамках финансирования по соответствующим разделам областного бюджета)</v>
      </c>
      <c r="B2" s="482"/>
      <c r="C2" s="482"/>
    </row>
    <row r="3" spans="1:4" ht="59.25" customHeight="1">
      <c r="A3" s="483" t="s">
        <v>534</v>
      </c>
      <c r="B3" s="483"/>
      <c r="C3" s="483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104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105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106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107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108</v>
      </c>
      <c r="B9" s="33" t="e">
        <f>ПРИЛОЖЕНИЕ!#REF!</f>
        <v>#REF!</v>
      </c>
      <c r="C9" s="30" t="e">
        <f>ПРИЛОЖЕНИЕ!#REF!</f>
        <v>#REF!</v>
      </c>
      <c r="D9" s="88" t="s">
        <v>437</v>
      </c>
    </row>
    <row r="10" spans="1:4" ht="74.25" customHeight="1">
      <c r="A10" s="33" t="s">
        <v>110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111</v>
      </c>
      <c r="B11" s="33" t="e">
        <f>ПРИЛОЖЕНИЕ!#REF!</f>
        <v>#REF!</v>
      </c>
      <c r="C11" s="30" t="e">
        <f>ПРИЛОЖЕНИЕ!#REF!</f>
        <v>#REF!</v>
      </c>
      <c r="D11" s="88" t="s">
        <v>437</v>
      </c>
    </row>
    <row r="12" spans="1:4" ht="78" customHeight="1">
      <c r="A12" s="33" t="s">
        <v>112</v>
      </c>
      <c r="B12" s="33" t="e">
        <f>ПРИЛОЖЕНИЕ!#REF!</f>
        <v>#REF!</v>
      </c>
      <c r="C12" s="30" t="e">
        <f>ПРИЛОЖЕНИЕ!#REF!</f>
        <v>#REF!</v>
      </c>
      <c r="D12" s="88" t="s">
        <v>437</v>
      </c>
    </row>
    <row r="13" spans="1:4" ht="37.5" customHeight="1">
      <c r="A13" s="33" t="s">
        <v>113</v>
      </c>
      <c r="B13" s="33" t="e">
        <f>ПРИЛОЖЕНИЕ!#REF!</f>
        <v>#REF!</v>
      </c>
      <c r="C13" s="30" t="e">
        <f>ПРИЛОЖЕНИЕ!#REF!</f>
        <v>#REF!</v>
      </c>
      <c r="D13" s="88" t="s">
        <v>437</v>
      </c>
    </row>
    <row r="14" spans="1:4" ht="72.75" customHeight="1">
      <c r="A14" s="33" t="s">
        <v>114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115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116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117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638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639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258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259</v>
      </c>
      <c r="B21" s="33" t="e">
        <f>ПРИЛОЖЕНИЕ!#REF!</f>
        <v>#REF!</v>
      </c>
      <c r="C21" s="30" t="e">
        <f>ПРИЛОЖЕНИЕ!#REF!</f>
        <v>#REF!</v>
      </c>
      <c r="D21" s="14" t="s">
        <v>281</v>
      </c>
    </row>
    <row r="22" spans="1:4" ht="41.25" customHeight="1">
      <c r="A22" s="33" t="s">
        <v>260</v>
      </c>
      <c r="B22" s="33" t="e">
        <f>ПРИЛОЖЕНИЕ!#REF!</f>
        <v>#REF!</v>
      </c>
      <c r="C22" s="30" t="e">
        <f>ПРИЛОЖЕНИЕ!#REF!</f>
        <v>#REF!</v>
      </c>
      <c r="D22" s="14" t="s">
        <v>281</v>
      </c>
    </row>
    <row r="23" spans="1:4" ht="54.75" customHeight="1">
      <c r="A23" s="33" t="s">
        <v>261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262</v>
      </c>
      <c r="B24" s="33" t="e">
        <f>ПРИЛОЖЕНИЕ!#REF!</f>
        <v>#REF!</v>
      </c>
      <c r="C24" s="30" t="e">
        <f>ПРИЛОЖЕНИЕ!#REF!</f>
        <v>#REF!</v>
      </c>
      <c r="D24" s="14" t="s">
        <v>281</v>
      </c>
    </row>
    <row r="25" spans="1:4" ht="54.75" customHeight="1">
      <c r="A25" s="33" t="s">
        <v>263</v>
      </c>
      <c r="B25" s="33" t="e">
        <f>ПРИЛОЖЕНИЕ!#REF!</f>
        <v>#REF!</v>
      </c>
      <c r="C25" s="30" t="e">
        <f>ПРИЛОЖЕНИЕ!#REF!</f>
        <v>#REF!</v>
      </c>
      <c r="D25" s="88" t="s">
        <v>437</v>
      </c>
    </row>
    <row r="26" spans="1:4" ht="44.25" customHeight="1">
      <c r="A26" s="479" t="s">
        <v>535</v>
      </c>
      <c r="B26" s="480"/>
      <c r="C26" s="481"/>
    </row>
    <row r="27" spans="1:4" ht="75.75" customHeight="1">
      <c r="A27" s="33" t="s">
        <v>104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105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106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107</v>
      </c>
      <c r="B30" s="40" t="e">
        <f>ПРИЛОЖЕНИЕ!#REF!</f>
        <v>#REF!</v>
      </c>
      <c r="C30" s="90" t="e">
        <f>ПРИЛОЖЕНИЕ!#REF!</f>
        <v>#REF!</v>
      </c>
      <c r="D30" s="14" t="s">
        <v>281</v>
      </c>
    </row>
    <row r="31" spans="1:4" ht="76.5" customHeight="1">
      <c r="A31" s="33" t="s">
        <v>108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110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111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112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113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114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115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116</v>
      </c>
      <c r="B38" s="33" t="e">
        <f>ПРИЛОЖЕНИЕ!#REF!</f>
        <v>#REF!</v>
      </c>
      <c r="C38" s="30" t="e">
        <f>ПРИЛОЖЕНИЕ!#REF!</f>
        <v>#REF!</v>
      </c>
      <c r="D38" s="14" t="s">
        <v>281</v>
      </c>
    </row>
    <row r="39" spans="1:4" ht="111" customHeight="1">
      <c r="A39" s="81" t="s">
        <v>117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79" t="s">
        <v>436</v>
      </c>
      <c r="B40" s="480"/>
      <c r="C40" s="481"/>
    </row>
    <row r="41" spans="1:4" ht="36" customHeight="1">
      <c r="A41" s="40" t="s">
        <v>104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105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106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107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108</v>
      </c>
      <c r="B46" s="33" t="e">
        <f>ПРИЛОЖЕНИЕ!#REF!</f>
        <v>#REF!</v>
      </c>
      <c r="C46" s="30" t="e">
        <f>ПРИЛОЖЕНИЕ!#REF!</f>
        <v>#REF!</v>
      </c>
      <c r="D46" s="14" t="s">
        <v>281</v>
      </c>
    </row>
    <row r="47" spans="1:4" ht="39" customHeight="1">
      <c r="A47" s="33" t="s">
        <v>110</v>
      </c>
      <c r="B47" s="33" t="e">
        <f>ПРИЛОЖЕНИЕ!#REF!</f>
        <v>#REF!</v>
      </c>
      <c r="C47" s="30" t="e">
        <f>ПРИЛОЖЕНИЕ!#REF!</f>
        <v>#REF!</v>
      </c>
      <c r="D47" s="14" t="s">
        <v>281</v>
      </c>
    </row>
    <row r="48" spans="1:4" ht="53.25" customHeight="1">
      <c r="A48" s="33" t="s">
        <v>111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112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113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114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115</v>
      </c>
      <c r="B52" s="33" t="e">
        <f>ПРИЛОЖЕНИЕ!#REF!</f>
        <v>#REF!</v>
      </c>
      <c r="C52" s="31" t="e">
        <f>ПРИЛОЖЕНИЕ!#REF!</f>
        <v>#REF!</v>
      </c>
      <c r="D52" s="14" t="s">
        <v>281</v>
      </c>
    </row>
    <row r="53" spans="1:4" ht="39" customHeight="1">
      <c r="A53" s="33" t="s">
        <v>116</v>
      </c>
      <c r="B53" s="33" t="e">
        <f>ПРИЛОЖЕНИЕ!#REF!</f>
        <v>#REF!</v>
      </c>
      <c r="C53" s="31" t="e">
        <f>ПРИЛОЖЕНИЕ!#REF!</f>
        <v>#REF!</v>
      </c>
      <c r="D53" s="14" t="s">
        <v>281</v>
      </c>
    </row>
    <row r="54" spans="1:4" ht="37.5" customHeight="1">
      <c r="A54" s="33" t="s">
        <v>117</v>
      </c>
      <c r="B54" s="33" t="e">
        <f>ПРИЛОЖЕНИЕ!#REF!</f>
        <v>#REF!</v>
      </c>
      <c r="C54" s="31" t="e">
        <f>ПРИЛОЖЕНИЕ!#REF!</f>
        <v>#REF!</v>
      </c>
      <c r="D54" s="14" t="s">
        <v>281</v>
      </c>
    </row>
    <row r="55" spans="1:4" ht="56.25" customHeight="1">
      <c r="A55" s="33" t="s">
        <v>638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639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258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259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260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261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262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263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264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265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266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267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268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269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270</v>
      </c>
      <c r="B69" s="33" t="e">
        <f>ПРИЛОЖЕНИЕ!#REF!</f>
        <v>#REF!</v>
      </c>
      <c r="C69" s="30" t="e">
        <f>ПРИЛОЖЕНИЕ!#REF!</f>
        <v>#REF!</v>
      </c>
      <c r="D69" s="14" t="s">
        <v>281</v>
      </c>
    </row>
    <row r="70" spans="1:4" ht="55.5" customHeight="1">
      <c r="A70" s="33" t="s">
        <v>271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272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273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274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275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276</v>
      </c>
      <c r="B77" s="33" t="e">
        <f>ПРИЛОЖЕНИЕ!#REF!</f>
        <v>#REF!</v>
      </c>
      <c r="C77" s="31" t="e">
        <f>ПРИЛОЖЕНИЕ!#REF!</f>
        <v>#REF!</v>
      </c>
      <c r="D77" s="14" t="s">
        <v>281</v>
      </c>
    </row>
    <row r="78" spans="1:4" ht="36" customHeight="1">
      <c r="A78" s="33" t="s">
        <v>277</v>
      </c>
      <c r="B78" s="33" t="e">
        <f>ПРИЛОЖЕНИЕ!#REF!</f>
        <v>#REF!</v>
      </c>
      <c r="C78" s="31" t="e">
        <f>ПРИЛОЖЕНИЕ!#REF!</f>
        <v>#REF!</v>
      </c>
      <c r="D78" s="14" t="s">
        <v>281</v>
      </c>
    </row>
    <row r="79" spans="1:4" ht="34.5" customHeight="1">
      <c r="A79" s="81" t="s">
        <v>278</v>
      </c>
      <c r="B79" s="33" t="e">
        <f>ПРИЛОЖЕНИЕ!#REF!</f>
        <v>#REF!</v>
      </c>
      <c r="C79" s="30" t="e">
        <f>ПРИЛОЖЕНИЕ!#REF!</f>
        <v>#REF!</v>
      </c>
      <c r="D79" s="88" t="s">
        <v>437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86" t="s">
        <v>282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</row>
    <row r="2" spans="1:11" s="59" customFormat="1">
      <c r="A2" s="57" t="s">
        <v>102</v>
      </c>
      <c r="B2" s="58" t="s">
        <v>103</v>
      </c>
      <c r="C2" s="58" t="s">
        <v>290</v>
      </c>
      <c r="D2" s="67" t="s">
        <v>293</v>
      </c>
      <c r="E2" s="487" t="s">
        <v>295</v>
      </c>
      <c r="F2" s="488"/>
      <c r="G2" s="488"/>
      <c r="H2" s="488"/>
      <c r="I2" s="488"/>
      <c r="J2" s="488"/>
      <c r="K2" s="489"/>
    </row>
    <row r="3" spans="1:11" s="59" customFormat="1">
      <c r="A3" s="50"/>
      <c r="B3" s="51" t="s">
        <v>284</v>
      </c>
      <c r="C3" s="51"/>
      <c r="D3" s="54" t="s">
        <v>294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104</v>
      </c>
      <c r="B4" s="65" t="s">
        <v>291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289</v>
      </c>
      <c r="C5" s="69" t="s">
        <v>292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296</v>
      </c>
      <c r="C6" s="61" t="s">
        <v>297</v>
      </c>
      <c r="D6" s="4" t="s">
        <v>298</v>
      </c>
      <c r="E6" s="484">
        <v>1500</v>
      </c>
      <c r="F6" s="485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299</v>
      </c>
      <c r="C7" s="61" t="s">
        <v>300</v>
      </c>
      <c r="D7" s="4" t="s">
        <v>301</v>
      </c>
      <c r="E7" s="71"/>
      <c r="F7" s="71"/>
      <c r="G7" s="71"/>
      <c r="H7" s="484">
        <v>1800</v>
      </c>
      <c r="I7" s="485"/>
      <c r="J7" s="72"/>
      <c r="K7" s="72"/>
    </row>
    <row r="8" spans="1:11" s="68" customFormat="1" ht="47.25">
      <c r="A8" s="3"/>
      <c r="B8" s="61" t="s">
        <v>302</v>
      </c>
      <c r="C8" s="61" t="s">
        <v>303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304</v>
      </c>
      <c r="C9" s="60" t="s">
        <v>305</v>
      </c>
      <c r="D9" s="56" t="s">
        <v>298</v>
      </c>
      <c r="E9" s="484">
        <v>2500</v>
      </c>
      <c r="F9" s="485"/>
      <c r="G9" s="71"/>
      <c r="H9" s="72"/>
      <c r="I9" s="72"/>
      <c r="J9" s="72"/>
      <c r="K9" s="72"/>
    </row>
    <row r="10" spans="1:11" s="68" customFormat="1" ht="31.5">
      <c r="A10" s="3"/>
      <c r="B10" s="61" t="s">
        <v>306</v>
      </c>
      <c r="C10" s="60" t="s">
        <v>305</v>
      </c>
      <c r="D10" s="56" t="s">
        <v>307</v>
      </c>
      <c r="E10" s="71"/>
      <c r="F10" s="71"/>
      <c r="G10" s="484">
        <v>10000</v>
      </c>
      <c r="H10" s="485"/>
      <c r="I10" s="72"/>
      <c r="J10" s="72"/>
      <c r="K10" s="72"/>
    </row>
    <row r="11" spans="1:11" s="68" customFormat="1" ht="30.75" customHeight="1">
      <c r="A11" s="3"/>
      <c r="B11" s="61" t="s">
        <v>308</v>
      </c>
      <c r="C11" s="60" t="s">
        <v>309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378</v>
      </c>
      <c r="C12" s="65" t="s">
        <v>312</v>
      </c>
      <c r="D12" s="66" t="s">
        <v>313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314</v>
      </c>
      <c r="C13" s="60" t="s">
        <v>315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439</v>
      </c>
      <c r="C14" s="60" t="s">
        <v>316</v>
      </c>
      <c r="D14" s="56" t="s">
        <v>317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438</v>
      </c>
      <c r="C15" s="60" t="s">
        <v>318</v>
      </c>
      <c r="D15" s="56" t="s">
        <v>319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337</v>
      </c>
      <c r="C16" s="60" t="s">
        <v>338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25</v>
      </c>
      <c r="C17" s="60" t="s">
        <v>318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24</v>
      </c>
      <c r="C18" s="60" t="s">
        <v>320</v>
      </c>
      <c r="D18" s="56" t="s">
        <v>298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547</v>
      </c>
      <c r="C19" s="60" t="s">
        <v>318</v>
      </c>
      <c r="D19" s="56" t="s">
        <v>319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546</v>
      </c>
      <c r="C20" s="65" t="s">
        <v>312</v>
      </c>
      <c r="D20" s="66" t="s">
        <v>313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379</v>
      </c>
      <c r="C21" s="60" t="s">
        <v>318</v>
      </c>
      <c r="D21" s="56" t="s">
        <v>380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184</v>
      </c>
      <c r="C22" s="60" t="s">
        <v>316</v>
      </c>
      <c r="D22" s="56" t="s">
        <v>380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588</v>
      </c>
      <c r="C23" s="60" t="s">
        <v>316</v>
      </c>
      <c r="D23" s="56" t="s">
        <v>301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589</v>
      </c>
      <c r="C24" s="60" t="s">
        <v>316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590</v>
      </c>
      <c r="C25" s="60" t="s">
        <v>315</v>
      </c>
      <c r="D25" s="56" t="s">
        <v>591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336</v>
      </c>
      <c r="C26" s="60" t="s">
        <v>315</v>
      </c>
      <c r="D26" s="56" t="s">
        <v>319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339</v>
      </c>
      <c r="C27" s="60" t="s">
        <v>315</v>
      </c>
      <c r="D27" s="56" t="s">
        <v>319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340</v>
      </c>
      <c r="C28" s="60" t="s">
        <v>316</v>
      </c>
      <c r="D28" s="56" t="s">
        <v>301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341</v>
      </c>
      <c r="C29" s="60" t="s">
        <v>316</v>
      </c>
      <c r="D29" s="56" t="s">
        <v>591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342</v>
      </c>
      <c r="C30" s="60" t="s">
        <v>316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105</v>
      </c>
      <c r="B31" s="73" t="s">
        <v>343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344</v>
      </c>
      <c r="C32" s="60" t="s">
        <v>318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345</v>
      </c>
      <c r="C33" s="60" t="s">
        <v>346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637</v>
      </c>
      <c r="C34" s="60" t="s">
        <v>315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347</v>
      </c>
      <c r="C35" s="60" t="s">
        <v>318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186</v>
      </c>
      <c r="C36" s="60" t="s">
        <v>315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106</v>
      </c>
      <c r="B37" s="73" t="s">
        <v>348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279</v>
      </c>
      <c r="C38" s="61" t="s">
        <v>349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107</v>
      </c>
      <c r="B39" s="73" t="s">
        <v>533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504</v>
      </c>
      <c r="C40" s="61" t="s">
        <v>350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280</v>
      </c>
      <c r="B52" s="63" t="s">
        <v>283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286</v>
      </c>
      <c r="B53" s="63" t="s">
        <v>285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287</v>
      </c>
      <c r="B54" s="63" t="s">
        <v>288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310</v>
      </c>
      <c r="B55" t="s">
        <v>311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L276"/>
  <sheetViews>
    <sheetView showGridLines="0" tabSelected="1" view="pageBreakPreview" topLeftCell="A47" zoomScaleNormal="100" zoomScaleSheetLayoutView="100" workbookViewId="0">
      <selection activeCell="J85" sqref="J85"/>
    </sheetView>
  </sheetViews>
  <sheetFormatPr defaultRowHeight="18.75"/>
  <cols>
    <col min="1" max="1" width="54.28515625" style="396" customWidth="1"/>
    <col min="2" max="2" width="14.5703125" style="391" hidden="1" customWidth="1"/>
    <col min="3" max="3" width="14.42578125" style="391" hidden="1" customWidth="1"/>
    <col min="4" max="4" width="15" style="391" hidden="1" customWidth="1"/>
    <col min="5" max="5" width="14.140625" style="391" hidden="1" customWidth="1"/>
    <col min="6" max="6" width="15.140625" style="391" hidden="1" customWidth="1"/>
    <col min="7" max="7" width="13.28515625" style="391" hidden="1" customWidth="1"/>
    <col min="8" max="8" width="15.140625" style="391" hidden="1" customWidth="1"/>
    <col min="9" max="9" width="18.140625" style="391" hidden="1" customWidth="1"/>
    <col min="10" max="10" width="15.140625" style="391" customWidth="1"/>
    <col min="11" max="11" width="17.140625" style="391" customWidth="1"/>
    <col min="12" max="12" width="15.140625" style="391" customWidth="1"/>
    <col min="13" max="16384" width="9.140625" style="391"/>
  </cols>
  <sheetData>
    <row r="1" spans="1:12" s="392" customFormat="1" ht="66" customHeight="1">
      <c r="A1" s="490" t="s">
        <v>826</v>
      </c>
      <c r="B1" s="490"/>
      <c r="C1" s="490"/>
      <c r="D1" s="490"/>
      <c r="E1" s="490"/>
      <c r="F1" s="490"/>
      <c r="G1" s="490"/>
      <c r="H1" s="490"/>
      <c r="I1" s="490"/>
      <c r="J1" s="491"/>
      <c r="K1" s="491"/>
      <c r="L1" s="491"/>
    </row>
    <row r="2" spans="1:12" s="393" customFormat="1" ht="15.75" customHeight="1">
      <c r="A2" s="390"/>
      <c r="L2" s="456" t="s">
        <v>821</v>
      </c>
    </row>
    <row r="3" spans="1:12" s="389" customFormat="1" ht="48.75" customHeight="1">
      <c r="A3" s="420" t="s">
        <v>712</v>
      </c>
      <c r="B3" s="402" t="s">
        <v>713</v>
      </c>
      <c r="C3" s="402" t="s">
        <v>756</v>
      </c>
      <c r="D3" s="402" t="s">
        <v>822</v>
      </c>
      <c r="E3" s="410" t="s">
        <v>820</v>
      </c>
      <c r="F3" s="402" t="s">
        <v>822</v>
      </c>
      <c r="G3" s="410" t="s">
        <v>823</v>
      </c>
      <c r="H3" s="402" t="s">
        <v>822</v>
      </c>
      <c r="I3" s="402" t="s">
        <v>831</v>
      </c>
      <c r="J3" s="402" t="s">
        <v>845</v>
      </c>
      <c r="K3" s="457" t="s">
        <v>846</v>
      </c>
      <c r="L3" s="402" t="s">
        <v>832</v>
      </c>
    </row>
    <row r="4" spans="1:12" s="397" customFormat="1" ht="24" customHeight="1">
      <c r="A4" s="421" t="s">
        <v>762</v>
      </c>
      <c r="B4" s="417">
        <f>B5+B8+B17+B19+B24+B27+B38</f>
        <v>811893000</v>
      </c>
      <c r="C4" s="417">
        <f t="shared" ref="C4" si="0">C5+C8+C17+C19+C24+C27+C38</f>
        <v>186196200</v>
      </c>
      <c r="D4" s="417">
        <f t="shared" ref="D4:L4" si="1">D5+D8+D17+D19+D24+D27+D38+D32+D35</f>
        <v>998089200</v>
      </c>
      <c r="E4" s="417">
        <f t="shared" si="1"/>
        <v>138000000</v>
      </c>
      <c r="F4" s="417">
        <f t="shared" si="1"/>
        <v>1136089200</v>
      </c>
      <c r="G4" s="417">
        <f t="shared" si="1"/>
        <v>0</v>
      </c>
      <c r="H4" s="417">
        <f t="shared" si="1"/>
        <v>1136089200</v>
      </c>
      <c r="I4" s="417">
        <f t="shared" si="1"/>
        <v>-22267418</v>
      </c>
      <c r="J4" s="463">
        <f t="shared" si="1"/>
        <v>1113821782</v>
      </c>
      <c r="K4" s="463">
        <f t="shared" si="1"/>
        <v>-16615931</v>
      </c>
      <c r="L4" s="463">
        <f t="shared" si="1"/>
        <v>1097205851</v>
      </c>
    </row>
    <row r="5" spans="1:12" s="394" customFormat="1" ht="15.75" customHeight="1">
      <c r="A5" s="422" t="s">
        <v>693</v>
      </c>
      <c r="B5" s="403">
        <f t="shared" ref="B5" si="2">B6+B7</f>
        <v>39000000</v>
      </c>
      <c r="C5" s="403">
        <f t="shared" ref="C5" si="3">C6+C7</f>
        <v>0</v>
      </c>
      <c r="D5" s="403">
        <f>D6+D7</f>
        <v>39000000</v>
      </c>
      <c r="E5" s="403">
        <f t="shared" ref="E5:H5" si="4">E6+E7</f>
        <v>0</v>
      </c>
      <c r="F5" s="403">
        <f t="shared" si="4"/>
        <v>39000000</v>
      </c>
      <c r="G5" s="403">
        <f t="shared" si="4"/>
        <v>0</v>
      </c>
      <c r="H5" s="403">
        <f t="shared" si="4"/>
        <v>39000000</v>
      </c>
      <c r="I5" s="403">
        <f t="shared" ref="I5:K5" si="5">I6+I7</f>
        <v>4202582</v>
      </c>
      <c r="J5" s="464">
        <f t="shared" si="5"/>
        <v>43202582</v>
      </c>
      <c r="K5" s="464">
        <f t="shared" si="5"/>
        <v>929834</v>
      </c>
      <c r="L5" s="464">
        <f>J5+K5</f>
        <v>44132416</v>
      </c>
    </row>
    <row r="6" spans="1:12" s="394" customFormat="1" ht="47.25" hidden="1" customHeight="1">
      <c r="A6" s="423" t="s">
        <v>694</v>
      </c>
      <c r="B6" s="404">
        <v>30000000</v>
      </c>
      <c r="C6" s="404"/>
      <c r="D6" s="404">
        <f>B6+C6</f>
        <v>30000000</v>
      </c>
      <c r="E6" s="413"/>
      <c r="F6" s="411">
        <f t="shared" ref="F6:F18" si="6">D6+E6</f>
        <v>30000000</v>
      </c>
      <c r="G6" s="413"/>
      <c r="H6" s="411">
        <f t="shared" ref="H6:H18" si="7">F6+G6</f>
        <v>30000000</v>
      </c>
      <c r="I6" s="413"/>
      <c r="J6" s="465">
        <f t="shared" ref="J6:J7" si="8">H6+I6</f>
        <v>30000000</v>
      </c>
      <c r="K6" s="466"/>
      <c r="L6" s="465">
        <f>J6+K6</f>
        <v>30000000</v>
      </c>
    </row>
    <row r="7" spans="1:12" s="394" customFormat="1" ht="49.5" customHeight="1">
      <c r="A7" s="423" t="s">
        <v>695</v>
      </c>
      <c r="B7" s="404">
        <v>9000000</v>
      </c>
      <c r="C7" s="404"/>
      <c r="D7" s="404">
        <f>B7+C7</f>
        <v>9000000</v>
      </c>
      <c r="E7" s="413"/>
      <c r="F7" s="411">
        <f t="shared" si="6"/>
        <v>9000000</v>
      </c>
      <c r="G7" s="413"/>
      <c r="H7" s="411">
        <f t="shared" si="7"/>
        <v>9000000</v>
      </c>
      <c r="I7" s="411">
        <v>4202582</v>
      </c>
      <c r="J7" s="465">
        <f t="shared" si="8"/>
        <v>13202582</v>
      </c>
      <c r="K7" s="465">
        <v>929834</v>
      </c>
      <c r="L7" s="465">
        <f>J7+K7</f>
        <v>14132416</v>
      </c>
    </row>
    <row r="8" spans="1:12" s="394" customFormat="1" ht="18.75" customHeight="1">
      <c r="A8" s="424" t="s">
        <v>245</v>
      </c>
      <c r="B8" s="403">
        <f>B9+B11</f>
        <v>89700000</v>
      </c>
      <c r="C8" s="403">
        <f t="shared" ref="C8:H8" si="9">C9+C11</f>
        <v>0</v>
      </c>
      <c r="D8" s="403">
        <f t="shared" si="9"/>
        <v>89700000</v>
      </c>
      <c r="E8" s="403">
        <f t="shared" si="9"/>
        <v>0</v>
      </c>
      <c r="F8" s="403">
        <f t="shared" si="9"/>
        <v>89700000</v>
      </c>
      <c r="G8" s="403">
        <f t="shared" si="9"/>
        <v>0</v>
      </c>
      <c r="H8" s="403">
        <f t="shared" si="9"/>
        <v>89700000</v>
      </c>
      <c r="I8" s="403">
        <f t="shared" ref="I8:L8" si="10">I9+I11</f>
        <v>1530000</v>
      </c>
      <c r="J8" s="464">
        <f t="shared" si="10"/>
        <v>91230000</v>
      </c>
      <c r="K8" s="464">
        <f t="shared" si="10"/>
        <v>-13473000</v>
      </c>
      <c r="L8" s="464">
        <f t="shared" si="10"/>
        <v>77757000</v>
      </c>
    </row>
    <row r="9" spans="1:12" s="394" customFormat="1" ht="50.25" hidden="1" customHeight="1">
      <c r="A9" s="424" t="s">
        <v>3</v>
      </c>
      <c r="B9" s="401">
        <f t="shared" ref="B9:J9" si="11">B10</f>
        <v>20700000</v>
      </c>
      <c r="C9" s="401">
        <f t="shared" si="11"/>
        <v>0</v>
      </c>
      <c r="D9" s="401">
        <f t="shared" si="11"/>
        <v>20700000</v>
      </c>
      <c r="E9" s="401">
        <f t="shared" si="11"/>
        <v>0</v>
      </c>
      <c r="F9" s="401">
        <f t="shared" si="11"/>
        <v>20700000</v>
      </c>
      <c r="G9" s="401">
        <f t="shared" si="11"/>
        <v>0</v>
      </c>
      <c r="H9" s="401">
        <f t="shared" si="11"/>
        <v>20700000</v>
      </c>
      <c r="I9" s="401">
        <f>I10</f>
        <v>-20700000</v>
      </c>
      <c r="J9" s="464">
        <f t="shared" si="11"/>
        <v>0</v>
      </c>
      <c r="K9" s="466"/>
      <c r="L9" s="464"/>
    </row>
    <row r="10" spans="1:12" s="394" customFormat="1" ht="48.75" hidden="1" customHeight="1">
      <c r="A10" s="425" t="s">
        <v>704</v>
      </c>
      <c r="B10" s="404">
        <v>20700000</v>
      </c>
      <c r="C10" s="404"/>
      <c r="D10" s="404">
        <f>B10+C10</f>
        <v>20700000</v>
      </c>
      <c r="E10" s="413"/>
      <c r="F10" s="411">
        <f t="shared" si="6"/>
        <v>20700000</v>
      </c>
      <c r="G10" s="413"/>
      <c r="H10" s="411">
        <f t="shared" si="7"/>
        <v>20700000</v>
      </c>
      <c r="I10" s="411">
        <v>-20700000</v>
      </c>
      <c r="J10" s="465">
        <f t="shared" ref="J10" si="12">H10+I10</f>
        <v>0</v>
      </c>
      <c r="K10" s="466"/>
      <c r="L10" s="465"/>
    </row>
    <row r="11" spans="1:12" s="394" customFormat="1" ht="47.25" customHeight="1">
      <c r="A11" s="426" t="s">
        <v>688</v>
      </c>
      <c r="B11" s="401">
        <f t="shared" ref="B11" si="13">B12+B13+B14</f>
        <v>69000000</v>
      </c>
      <c r="C11" s="401">
        <f t="shared" ref="C11:H11" si="14">C12+C13+C14</f>
        <v>0</v>
      </c>
      <c r="D11" s="401">
        <f t="shared" si="14"/>
        <v>69000000</v>
      </c>
      <c r="E11" s="401">
        <f t="shared" si="14"/>
        <v>0</v>
      </c>
      <c r="F11" s="401">
        <f t="shared" si="14"/>
        <v>69000000</v>
      </c>
      <c r="G11" s="401">
        <f t="shared" si="14"/>
        <v>0</v>
      </c>
      <c r="H11" s="401">
        <f t="shared" si="14"/>
        <v>69000000</v>
      </c>
      <c r="I11" s="401">
        <f>I12+I13+I14+I15+I16</f>
        <v>22230000</v>
      </c>
      <c r="J11" s="464">
        <f>J12+J13+J14+J15+J16</f>
        <v>91230000</v>
      </c>
      <c r="K11" s="464">
        <f>K12+K13+K14+K15+K16</f>
        <v>-13473000</v>
      </c>
      <c r="L11" s="464">
        <f>SUM(J11:K11)</f>
        <v>77757000</v>
      </c>
    </row>
    <row r="12" spans="1:12" s="394" customFormat="1" ht="48" customHeight="1">
      <c r="A12" s="425" t="s">
        <v>830</v>
      </c>
      <c r="B12" s="404">
        <v>19500000</v>
      </c>
      <c r="C12" s="404"/>
      <c r="D12" s="404">
        <f t="shared" ref="D12:D14" si="15">B12+C12</f>
        <v>19500000</v>
      </c>
      <c r="E12" s="413"/>
      <c r="F12" s="411">
        <f t="shared" si="6"/>
        <v>19500000</v>
      </c>
      <c r="G12" s="413"/>
      <c r="H12" s="411">
        <f t="shared" si="7"/>
        <v>19500000</v>
      </c>
      <c r="I12" s="411">
        <v>23500000</v>
      </c>
      <c r="J12" s="465">
        <f t="shared" ref="J12:J16" si="16">H12+I12</f>
        <v>43000000</v>
      </c>
      <c r="K12" s="465">
        <v>-994000</v>
      </c>
      <c r="L12" s="465">
        <f>SUM(J12:K12)</f>
        <v>42006000</v>
      </c>
    </row>
    <row r="13" spans="1:12" s="394" customFormat="1" ht="49.5" customHeight="1">
      <c r="A13" s="425" t="s">
        <v>705</v>
      </c>
      <c r="B13" s="404">
        <v>19500000</v>
      </c>
      <c r="C13" s="404"/>
      <c r="D13" s="404">
        <f t="shared" si="15"/>
        <v>19500000</v>
      </c>
      <c r="E13" s="413"/>
      <c r="F13" s="411">
        <f t="shared" si="6"/>
        <v>19500000</v>
      </c>
      <c r="G13" s="413"/>
      <c r="H13" s="411">
        <f t="shared" si="7"/>
        <v>19500000</v>
      </c>
      <c r="I13" s="411">
        <v>-1500000</v>
      </c>
      <c r="J13" s="465">
        <f t="shared" si="16"/>
        <v>18000000</v>
      </c>
      <c r="K13" s="465">
        <v>-674000</v>
      </c>
      <c r="L13" s="465">
        <f t="shared" ref="L13:L16" si="17">SUM(J13:K13)</f>
        <v>17326000</v>
      </c>
    </row>
    <row r="14" spans="1:12" s="394" customFormat="1" ht="36" customHeight="1">
      <c r="A14" s="425" t="s">
        <v>706</v>
      </c>
      <c r="B14" s="404">
        <v>30000000</v>
      </c>
      <c r="C14" s="404"/>
      <c r="D14" s="404">
        <f t="shared" si="15"/>
        <v>30000000</v>
      </c>
      <c r="E14" s="413"/>
      <c r="F14" s="411">
        <f t="shared" si="6"/>
        <v>30000000</v>
      </c>
      <c r="G14" s="413"/>
      <c r="H14" s="411">
        <f t="shared" si="7"/>
        <v>30000000</v>
      </c>
      <c r="I14" s="411">
        <v>-6470000</v>
      </c>
      <c r="J14" s="465">
        <f t="shared" si="16"/>
        <v>23530000</v>
      </c>
      <c r="K14" s="465">
        <v>-5105000</v>
      </c>
      <c r="L14" s="465">
        <f t="shared" si="17"/>
        <v>18425000</v>
      </c>
    </row>
    <row r="15" spans="1:12" s="394" customFormat="1" ht="81.75" customHeight="1">
      <c r="A15" s="425" t="s">
        <v>828</v>
      </c>
      <c r="B15" s="404"/>
      <c r="C15" s="404"/>
      <c r="D15" s="404"/>
      <c r="E15" s="413"/>
      <c r="F15" s="411"/>
      <c r="G15" s="413"/>
      <c r="H15" s="411"/>
      <c r="I15" s="411">
        <v>3600000</v>
      </c>
      <c r="J15" s="465">
        <f t="shared" si="16"/>
        <v>3600000</v>
      </c>
      <c r="K15" s="465">
        <v>-3600000</v>
      </c>
      <c r="L15" s="465">
        <f t="shared" si="17"/>
        <v>0</v>
      </c>
    </row>
    <row r="16" spans="1:12" s="394" customFormat="1" ht="81" customHeight="1">
      <c r="A16" s="425" t="s">
        <v>829</v>
      </c>
      <c r="B16" s="404"/>
      <c r="C16" s="404"/>
      <c r="D16" s="404"/>
      <c r="E16" s="413"/>
      <c r="F16" s="411"/>
      <c r="G16" s="413"/>
      <c r="H16" s="411"/>
      <c r="I16" s="411">
        <v>3100000</v>
      </c>
      <c r="J16" s="465">
        <f t="shared" si="16"/>
        <v>3100000</v>
      </c>
      <c r="K16" s="465">
        <v>-3100000</v>
      </c>
      <c r="L16" s="465">
        <f t="shared" si="17"/>
        <v>0</v>
      </c>
    </row>
    <row r="17" spans="1:12" s="394" customFormat="1" ht="17.25" hidden="1" customHeight="1">
      <c r="A17" s="427" t="s">
        <v>697</v>
      </c>
      <c r="B17" s="401">
        <f t="shared" ref="B17:J17" si="18">B18</f>
        <v>2200000</v>
      </c>
      <c r="C17" s="401">
        <f t="shared" si="18"/>
        <v>0</v>
      </c>
      <c r="D17" s="401">
        <f t="shared" si="18"/>
        <v>2200000</v>
      </c>
      <c r="E17" s="401">
        <f t="shared" si="18"/>
        <v>-2200000</v>
      </c>
      <c r="F17" s="401">
        <f t="shared" si="18"/>
        <v>0</v>
      </c>
      <c r="G17" s="401">
        <f t="shared" si="18"/>
        <v>0</v>
      </c>
      <c r="H17" s="401">
        <f t="shared" si="18"/>
        <v>0</v>
      </c>
      <c r="I17" s="401">
        <f t="shared" si="18"/>
        <v>0</v>
      </c>
      <c r="J17" s="464">
        <f t="shared" si="18"/>
        <v>0</v>
      </c>
      <c r="K17" s="466"/>
      <c r="L17" s="464"/>
    </row>
    <row r="18" spans="1:12" s="394" customFormat="1" ht="48.75" hidden="1" customHeight="1">
      <c r="A18" s="423" t="s">
        <v>698</v>
      </c>
      <c r="B18" s="404">
        <v>2200000</v>
      </c>
      <c r="C18" s="404"/>
      <c r="D18" s="404">
        <f>B18+C18</f>
        <v>2200000</v>
      </c>
      <c r="E18" s="411">
        <v>-2200000</v>
      </c>
      <c r="F18" s="411">
        <f t="shared" si="6"/>
        <v>0</v>
      </c>
      <c r="G18" s="411"/>
      <c r="H18" s="411">
        <f t="shared" si="7"/>
        <v>0</v>
      </c>
      <c r="I18" s="411"/>
      <c r="J18" s="465">
        <f t="shared" ref="J18" si="19">H18+I18</f>
        <v>0</v>
      </c>
      <c r="K18" s="466"/>
      <c r="L18" s="465"/>
    </row>
    <row r="19" spans="1:12" s="394" customFormat="1" ht="17.25" hidden="1" customHeight="1">
      <c r="A19" s="428" t="s">
        <v>709</v>
      </c>
      <c r="B19" s="401">
        <f t="shared" ref="B19:C19" si="20">B20</f>
        <v>15000000</v>
      </c>
      <c r="C19" s="401">
        <f t="shared" si="20"/>
        <v>0</v>
      </c>
      <c r="D19" s="401">
        <f>D20+D22</f>
        <v>15000000</v>
      </c>
      <c r="E19" s="401">
        <f t="shared" ref="E19:H19" si="21">E20+E22</f>
        <v>12000000</v>
      </c>
      <c r="F19" s="401">
        <f t="shared" si="21"/>
        <v>27000000</v>
      </c>
      <c r="G19" s="401">
        <f t="shared" si="21"/>
        <v>0</v>
      </c>
      <c r="H19" s="401">
        <f t="shared" si="21"/>
        <v>27000000</v>
      </c>
      <c r="I19" s="401">
        <f t="shared" ref="I19:J19" si="22">I20+I22</f>
        <v>0</v>
      </c>
      <c r="J19" s="464">
        <f t="shared" si="22"/>
        <v>27000000</v>
      </c>
      <c r="K19" s="466"/>
      <c r="L19" s="464">
        <f t="shared" ref="L19:L39" si="23">J19+K19</f>
        <v>27000000</v>
      </c>
    </row>
    <row r="20" spans="1:12" s="394" customFormat="1" ht="64.5" hidden="1" customHeight="1">
      <c r="A20" s="428" t="s">
        <v>700</v>
      </c>
      <c r="B20" s="403">
        <f t="shared" ref="B20:J20" si="24">B21</f>
        <v>15000000</v>
      </c>
      <c r="C20" s="403">
        <f t="shared" si="24"/>
        <v>0</v>
      </c>
      <c r="D20" s="403">
        <f t="shared" si="24"/>
        <v>15000000</v>
      </c>
      <c r="E20" s="403">
        <f t="shared" si="24"/>
        <v>0</v>
      </c>
      <c r="F20" s="403">
        <f t="shared" si="24"/>
        <v>15000000</v>
      </c>
      <c r="G20" s="403">
        <f t="shared" si="24"/>
        <v>0</v>
      </c>
      <c r="H20" s="403">
        <f t="shared" si="24"/>
        <v>15000000</v>
      </c>
      <c r="I20" s="403">
        <f t="shared" si="24"/>
        <v>0</v>
      </c>
      <c r="J20" s="464">
        <f t="shared" si="24"/>
        <v>15000000</v>
      </c>
      <c r="K20" s="466"/>
      <c r="L20" s="464">
        <f t="shared" si="23"/>
        <v>15000000</v>
      </c>
    </row>
    <row r="21" spans="1:12" s="394" customFormat="1" ht="33" hidden="1" customHeight="1">
      <c r="A21" s="423" t="s">
        <v>699</v>
      </c>
      <c r="B21" s="404">
        <v>15000000</v>
      </c>
      <c r="C21" s="404"/>
      <c r="D21" s="404">
        <f>B21+C21</f>
        <v>15000000</v>
      </c>
      <c r="E21" s="413"/>
      <c r="F21" s="411">
        <f t="shared" ref="F21:F60" si="25">D21+E21</f>
        <v>15000000</v>
      </c>
      <c r="G21" s="413"/>
      <c r="H21" s="411">
        <f t="shared" ref="H21:H60" si="26">F21+G21</f>
        <v>15000000</v>
      </c>
      <c r="I21" s="413"/>
      <c r="J21" s="465">
        <f t="shared" ref="J21" si="27">H21+I21</f>
        <v>15000000</v>
      </c>
      <c r="K21" s="466"/>
      <c r="L21" s="465">
        <f t="shared" si="23"/>
        <v>15000000</v>
      </c>
    </row>
    <row r="22" spans="1:12" s="389" customFormat="1" ht="62.25" hidden="1" customHeight="1">
      <c r="A22" s="429" t="s">
        <v>763</v>
      </c>
      <c r="B22" s="404"/>
      <c r="C22" s="404"/>
      <c r="D22" s="412">
        <f>D23</f>
        <v>0</v>
      </c>
      <c r="E22" s="412">
        <f>E23</f>
        <v>12000000</v>
      </c>
      <c r="F22" s="412">
        <f t="shared" ref="F22:J22" si="28">F23</f>
        <v>12000000</v>
      </c>
      <c r="G22" s="412">
        <f t="shared" si="28"/>
        <v>0</v>
      </c>
      <c r="H22" s="412">
        <f t="shared" si="28"/>
        <v>12000000</v>
      </c>
      <c r="I22" s="412">
        <f t="shared" si="28"/>
        <v>0</v>
      </c>
      <c r="J22" s="467">
        <f t="shared" si="28"/>
        <v>12000000</v>
      </c>
      <c r="K22" s="465"/>
      <c r="L22" s="467">
        <f t="shared" si="23"/>
        <v>12000000</v>
      </c>
    </row>
    <row r="23" spans="1:12" s="389" customFormat="1" ht="50.25" hidden="1" customHeight="1">
      <c r="A23" s="430" t="s">
        <v>767</v>
      </c>
      <c r="B23" s="404"/>
      <c r="C23" s="404"/>
      <c r="D23" s="404"/>
      <c r="E23" s="411">
        <v>12000000</v>
      </c>
      <c r="F23" s="411">
        <f t="shared" si="25"/>
        <v>12000000</v>
      </c>
      <c r="G23" s="411"/>
      <c r="H23" s="411">
        <f t="shared" si="26"/>
        <v>12000000</v>
      </c>
      <c r="I23" s="411"/>
      <c r="J23" s="465">
        <f t="shared" ref="J23" si="29">H23+I23</f>
        <v>12000000</v>
      </c>
      <c r="K23" s="465"/>
      <c r="L23" s="465">
        <f t="shared" si="23"/>
        <v>12000000</v>
      </c>
    </row>
    <row r="24" spans="1:12" s="389" customFormat="1" ht="18.75" hidden="1" customHeight="1">
      <c r="A24" s="424" t="s">
        <v>714</v>
      </c>
      <c r="B24" s="403">
        <f>B25</f>
        <v>120000000</v>
      </c>
      <c r="C24" s="403">
        <f t="shared" ref="C24:J25" si="30">C25</f>
        <v>0</v>
      </c>
      <c r="D24" s="403">
        <f t="shared" si="30"/>
        <v>120000000</v>
      </c>
      <c r="E24" s="403">
        <f t="shared" si="30"/>
        <v>100000000</v>
      </c>
      <c r="F24" s="403">
        <f t="shared" si="30"/>
        <v>220000000</v>
      </c>
      <c r="G24" s="403">
        <f t="shared" si="30"/>
        <v>0</v>
      </c>
      <c r="H24" s="403">
        <f t="shared" si="30"/>
        <v>220000000</v>
      </c>
      <c r="I24" s="403">
        <f t="shared" si="30"/>
        <v>-13000000</v>
      </c>
      <c r="J24" s="464">
        <f t="shared" si="30"/>
        <v>207000000</v>
      </c>
      <c r="K24" s="465"/>
      <c r="L24" s="464">
        <f t="shared" si="23"/>
        <v>207000000</v>
      </c>
    </row>
    <row r="25" spans="1:12" s="389" customFormat="1" ht="48.75" hidden="1" customHeight="1">
      <c r="A25" s="424" t="s">
        <v>689</v>
      </c>
      <c r="B25" s="405">
        <f>B26</f>
        <v>120000000</v>
      </c>
      <c r="C25" s="405">
        <f t="shared" si="30"/>
        <v>0</v>
      </c>
      <c r="D25" s="405">
        <f t="shared" si="30"/>
        <v>120000000</v>
      </c>
      <c r="E25" s="405">
        <f t="shared" si="30"/>
        <v>100000000</v>
      </c>
      <c r="F25" s="405">
        <f t="shared" si="30"/>
        <v>220000000</v>
      </c>
      <c r="G25" s="405">
        <f t="shared" si="30"/>
        <v>0</v>
      </c>
      <c r="H25" s="405">
        <f t="shared" si="30"/>
        <v>220000000</v>
      </c>
      <c r="I25" s="405">
        <f t="shared" si="30"/>
        <v>-13000000</v>
      </c>
      <c r="J25" s="468">
        <f t="shared" si="30"/>
        <v>207000000</v>
      </c>
      <c r="K25" s="465"/>
      <c r="L25" s="468">
        <f t="shared" si="23"/>
        <v>207000000</v>
      </c>
    </row>
    <row r="26" spans="1:12" s="389" customFormat="1" ht="35.25" hidden="1" customHeight="1">
      <c r="A26" s="431" t="s">
        <v>185</v>
      </c>
      <c r="B26" s="404">
        <v>120000000</v>
      </c>
      <c r="C26" s="404"/>
      <c r="D26" s="404">
        <f>B26+C26</f>
        <v>120000000</v>
      </c>
      <c r="E26" s="411">
        <v>100000000</v>
      </c>
      <c r="F26" s="411">
        <f t="shared" si="25"/>
        <v>220000000</v>
      </c>
      <c r="G26" s="411"/>
      <c r="H26" s="411">
        <f t="shared" si="26"/>
        <v>220000000</v>
      </c>
      <c r="I26" s="411">
        <v>-13000000</v>
      </c>
      <c r="J26" s="465">
        <f t="shared" ref="J26" si="31">H26+I26</f>
        <v>207000000</v>
      </c>
      <c r="K26" s="465"/>
      <c r="L26" s="465">
        <f t="shared" si="23"/>
        <v>207000000</v>
      </c>
    </row>
    <row r="27" spans="1:12" s="389" customFormat="1" ht="20.25" customHeight="1">
      <c r="A27" s="424" t="s">
        <v>696</v>
      </c>
      <c r="B27" s="403">
        <f t="shared" ref="B27:K27" si="32">B28</f>
        <v>545993000</v>
      </c>
      <c r="C27" s="403">
        <f t="shared" si="32"/>
        <v>-13803800</v>
      </c>
      <c r="D27" s="403">
        <f t="shared" si="32"/>
        <v>532189200</v>
      </c>
      <c r="E27" s="403">
        <f t="shared" si="32"/>
        <v>0</v>
      </c>
      <c r="F27" s="403">
        <f t="shared" si="32"/>
        <v>532189200</v>
      </c>
      <c r="G27" s="403">
        <f t="shared" si="32"/>
        <v>0</v>
      </c>
      <c r="H27" s="403">
        <f t="shared" si="32"/>
        <v>532189200</v>
      </c>
      <c r="I27" s="403">
        <f t="shared" si="32"/>
        <v>0</v>
      </c>
      <c r="J27" s="464">
        <f t="shared" si="32"/>
        <v>532189200</v>
      </c>
      <c r="K27" s="464">
        <f t="shared" si="32"/>
        <v>-4072765</v>
      </c>
      <c r="L27" s="464">
        <f t="shared" si="23"/>
        <v>528116435</v>
      </c>
    </row>
    <row r="28" spans="1:12" s="389" customFormat="1" ht="52.5" customHeight="1">
      <c r="A28" s="424" t="s">
        <v>587</v>
      </c>
      <c r="B28" s="405">
        <f>B29+B30+B31</f>
        <v>545993000</v>
      </c>
      <c r="C28" s="405">
        <f t="shared" ref="C28:H28" si="33">C29+C30+C31</f>
        <v>-13803800</v>
      </c>
      <c r="D28" s="405">
        <f t="shared" si="33"/>
        <v>532189200</v>
      </c>
      <c r="E28" s="405">
        <f t="shared" si="33"/>
        <v>0</v>
      </c>
      <c r="F28" s="405">
        <f t="shared" si="33"/>
        <v>532189200</v>
      </c>
      <c r="G28" s="405">
        <f t="shared" si="33"/>
        <v>0</v>
      </c>
      <c r="H28" s="405">
        <f t="shared" si="33"/>
        <v>532189200</v>
      </c>
      <c r="I28" s="405">
        <f t="shared" ref="I28:K28" si="34">I29+I30+I31</f>
        <v>0</v>
      </c>
      <c r="J28" s="468">
        <f t="shared" si="34"/>
        <v>532189200</v>
      </c>
      <c r="K28" s="468">
        <f t="shared" si="34"/>
        <v>-4072765</v>
      </c>
      <c r="L28" s="468">
        <f t="shared" si="23"/>
        <v>528116435</v>
      </c>
    </row>
    <row r="29" spans="1:12" s="389" customFormat="1" ht="33.75" hidden="1" customHeight="1">
      <c r="A29" s="431" t="s">
        <v>879</v>
      </c>
      <c r="B29" s="404">
        <v>496993000</v>
      </c>
      <c r="C29" s="404">
        <v>-13803800</v>
      </c>
      <c r="D29" s="404">
        <f>B29+C29+7000000</f>
        <v>490189200</v>
      </c>
      <c r="E29" s="411"/>
      <c r="F29" s="411">
        <f t="shared" si="25"/>
        <v>490189200</v>
      </c>
      <c r="G29" s="411"/>
      <c r="H29" s="411">
        <f t="shared" si="26"/>
        <v>490189200</v>
      </c>
      <c r="I29" s="411"/>
      <c r="J29" s="465">
        <f t="shared" ref="J29:J31" si="35">H29+I29</f>
        <v>490189200</v>
      </c>
      <c r="K29" s="465"/>
      <c r="L29" s="465">
        <f t="shared" si="23"/>
        <v>490189200</v>
      </c>
    </row>
    <row r="30" spans="1:12" s="389" customFormat="1" ht="48.75" customHeight="1">
      <c r="A30" s="431" t="s">
        <v>904</v>
      </c>
      <c r="B30" s="404">
        <v>24000000</v>
      </c>
      <c r="C30" s="404"/>
      <c r="D30" s="404">
        <f t="shared" ref="D30" si="36">B30+C30</f>
        <v>24000000</v>
      </c>
      <c r="E30" s="411"/>
      <c r="F30" s="411">
        <f t="shared" si="25"/>
        <v>24000000</v>
      </c>
      <c r="G30" s="411"/>
      <c r="H30" s="411">
        <f t="shared" si="26"/>
        <v>24000000</v>
      </c>
      <c r="I30" s="411"/>
      <c r="J30" s="465">
        <f t="shared" si="35"/>
        <v>24000000</v>
      </c>
      <c r="K30" s="465">
        <v>-4072765</v>
      </c>
      <c r="L30" s="465">
        <f t="shared" si="23"/>
        <v>19927235</v>
      </c>
    </row>
    <row r="31" spans="1:12" s="389" customFormat="1" ht="33" hidden="1" customHeight="1">
      <c r="A31" s="423" t="s">
        <v>722</v>
      </c>
      <c r="B31" s="404">
        <v>25000000</v>
      </c>
      <c r="C31" s="404"/>
      <c r="D31" s="404">
        <f>B31+C31-7000000</f>
        <v>18000000</v>
      </c>
      <c r="E31" s="411"/>
      <c r="F31" s="411">
        <f t="shared" si="25"/>
        <v>18000000</v>
      </c>
      <c r="G31" s="411"/>
      <c r="H31" s="411">
        <f t="shared" si="26"/>
        <v>18000000</v>
      </c>
      <c r="I31" s="411"/>
      <c r="J31" s="465">
        <f t="shared" si="35"/>
        <v>18000000</v>
      </c>
      <c r="K31" s="465"/>
      <c r="L31" s="465">
        <f t="shared" si="23"/>
        <v>18000000</v>
      </c>
    </row>
    <row r="32" spans="1:12" s="389" customFormat="1" ht="19.5" hidden="1" customHeight="1">
      <c r="A32" s="428" t="s">
        <v>768</v>
      </c>
      <c r="B32" s="404"/>
      <c r="C32" s="404"/>
      <c r="D32" s="412">
        <f>D33</f>
        <v>0</v>
      </c>
      <c r="E32" s="412">
        <f>E33</f>
        <v>2200000</v>
      </c>
      <c r="F32" s="412">
        <f t="shared" ref="F32:J33" si="37">F33</f>
        <v>2200000</v>
      </c>
      <c r="G32" s="412">
        <f t="shared" si="37"/>
        <v>0</v>
      </c>
      <c r="H32" s="412">
        <f t="shared" si="37"/>
        <v>2200000</v>
      </c>
      <c r="I32" s="412">
        <f t="shared" si="37"/>
        <v>0</v>
      </c>
      <c r="J32" s="467">
        <f t="shared" si="37"/>
        <v>2200000</v>
      </c>
      <c r="K32" s="465"/>
      <c r="L32" s="467">
        <f t="shared" si="23"/>
        <v>2200000</v>
      </c>
    </row>
    <row r="33" spans="1:12" s="389" customFormat="1" ht="33.75" hidden="1" customHeight="1">
      <c r="A33" s="429" t="s">
        <v>769</v>
      </c>
      <c r="B33" s="404"/>
      <c r="C33" s="404"/>
      <c r="D33" s="412">
        <f>D34</f>
        <v>0</v>
      </c>
      <c r="E33" s="412">
        <f>E34</f>
        <v>2200000</v>
      </c>
      <c r="F33" s="412">
        <f t="shared" si="37"/>
        <v>2200000</v>
      </c>
      <c r="G33" s="412">
        <f t="shared" si="37"/>
        <v>0</v>
      </c>
      <c r="H33" s="412">
        <f t="shared" si="37"/>
        <v>2200000</v>
      </c>
      <c r="I33" s="412">
        <f t="shared" si="37"/>
        <v>0</v>
      </c>
      <c r="J33" s="467">
        <f t="shared" si="37"/>
        <v>2200000</v>
      </c>
      <c r="K33" s="465"/>
      <c r="L33" s="467">
        <f t="shared" si="23"/>
        <v>2200000</v>
      </c>
    </row>
    <row r="34" spans="1:12" s="389" customFormat="1" ht="52.5" hidden="1" customHeight="1">
      <c r="A34" s="423" t="s">
        <v>698</v>
      </c>
      <c r="B34" s="404"/>
      <c r="C34" s="404"/>
      <c r="D34" s="404"/>
      <c r="E34" s="411">
        <v>2200000</v>
      </c>
      <c r="F34" s="411">
        <f t="shared" si="25"/>
        <v>2200000</v>
      </c>
      <c r="G34" s="411"/>
      <c r="H34" s="411">
        <f t="shared" si="26"/>
        <v>2200000</v>
      </c>
      <c r="I34" s="411"/>
      <c r="J34" s="465">
        <f t="shared" ref="J34" si="38">H34+I34</f>
        <v>2200000</v>
      </c>
      <c r="K34" s="465"/>
      <c r="L34" s="465">
        <f t="shared" si="23"/>
        <v>2200000</v>
      </c>
    </row>
    <row r="35" spans="1:12" s="389" customFormat="1" ht="21" hidden="1" customHeight="1">
      <c r="A35" s="428" t="s">
        <v>764</v>
      </c>
      <c r="B35" s="404"/>
      <c r="C35" s="404"/>
      <c r="D35" s="405">
        <f>D36</f>
        <v>0</v>
      </c>
      <c r="E35" s="405">
        <f>E36</f>
        <v>26000000</v>
      </c>
      <c r="F35" s="405">
        <f t="shared" ref="F35:J35" si="39">F36</f>
        <v>26000000</v>
      </c>
      <c r="G35" s="405">
        <f t="shared" si="39"/>
        <v>0</v>
      </c>
      <c r="H35" s="405">
        <f t="shared" si="39"/>
        <v>26000000</v>
      </c>
      <c r="I35" s="405">
        <f t="shared" si="39"/>
        <v>-15000000</v>
      </c>
      <c r="J35" s="468">
        <f t="shared" si="39"/>
        <v>11000000</v>
      </c>
      <c r="K35" s="465"/>
      <c r="L35" s="468">
        <f t="shared" si="23"/>
        <v>11000000</v>
      </c>
    </row>
    <row r="36" spans="1:12" s="389" customFormat="1" ht="49.5" hidden="1" customHeight="1">
      <c r="A36" s="428" t="s">
        <v>765</v>
      </c>
      <c r="B36" s="404"/>
      <c r="C36" s="404"/>
      <c r="D36" s="404"/>
      <c r="E36" s="405">
        <f>E37</f>
        <v>26000000</v>
      </c>
      <c r="F36" s="412">
        <f t="shared" si="25"/>
        <v>26000000</v>
      </c>
      <c r="G36" s="405">
        <f>G37</f>
        <v>0</v>
      </c>
      <c r="H36" s="412">
        <f t="shared" si="26"/>
        <v>26000000</v>
      </c>
      <c r="I36" s="405">
        <f>I37</f>
        <v>-15000000</v>
      </c>
      <c r="J36" s="467">
        <f t="shared" ref="J36:J37" si="40">H36+I36</f>
        <v>11000000</v>
      </c>
      <c r="K36" s="465"/>
      <c r="L36" s="467">
        <f t="shared" si="23"/>
        <v>11000000</v>
      </c>
    </row>
    <row r="37" spans="1:12" s="389" customFormat="1" ht="36.75" hidden="1" customHeight="1">
      <c r="A37" s="423" t="s">
        <v>766</v>
      </c>
      <c r="B37" s="404"/>
      <c r="C37" s="404"/>
      <c r="D37" s="404"/>
      <c r="E37" s="404">
        <v>26000000</v>
      </c>
      <c r="F37" s="411">
        <f t="shared" si="25"/>
        <v>26000000</v>
      </c>
      <c r="G37" s="404"/>
      <c r="H37" s="411">
        <f t="shared" si="26"/>
        <v>26000000</v>
      </c>
      <c r="I37" s="404">
        <v>-15000000</v>
      </c>
      <c r="J37" s="465">
        <f t="shared" si="40"/>
        <v>11000000</v>
      </c>
      <c r="K37" s="465"/>
      <c r="L37" s="465">
        <f t="shared" si="23"/>
        <v>11000000</v>
      </c>
    </row>
    <row r="38" spans="1:12" s="389" customFormat="1" ht="87" hidden="1" customHeight="1">
      <c r="A38" s="426" t="s">
        <v>758</v>
      </c>
      <c r="B38" s="403">
        <f>B39</f>
        <v>0</v>
      </c>
      <c r="C38" s="403">
        <f t="shared" ref="C38:J38" si="41">C39</f>
        <v>200000000</v>
      </c>
      <c r="D38" s="403">
        <f t="shared" si="41"/>
        <v>200000000</v>
      </c>
      <c r="E38" s="403">
        <f t="shared" si="41"/>
        <v>0</v>
      </c>
      <c r="F38" s="403">
        <f t="shared" si="41"/>
        <v>200000000</v>
      </c>
      <c r="G38" s="403">
        <f t="shared" si="41"/>
        <v>0</v>
      </c>
      <c r="H38" s="403">
        <f t="shared" si="41"/>
        <v>200000000</v>
      </c>
      <c r="I38" s="403">
        <f t="shared" si="41"/>
        <v>0</v>
      </c>
      <c r="J38" s="464">
        <f t="shared" si="41"/>
        <v>200000000</v>
      </c>
      <c r="K38" s="469"/>
      <c r="L38" s="464">
        <f t="shared" si="23"/>
        <v>200000000</v>
      </c>
    </row>
    <row r="39" spans="1:12" s="389" customFormat="1" ht="34.5" hidden="1" customHeight="1">
      <c r="A39" s="425" t="s">
        <v>759</v>
      </c>
      <c r="B39" s="409">
        <v>0</v>
      </c>
      <c r="C39" s="409">
        <v>200000000</v>
      </c>
      <c r="D39" s="404">
        <f t="shared" ref="D39" si="42">B39+C39</f>
        <v>200000000</v>
      </c>
      <c r="E39" s="411"/>
      <c r="F39" s="411">
        <f t="shared" si="25"/>
        <v>200000000</v>
      </c>
      <c r="G39" s="411"/>
      <c r="H39" s="411">
        <f t="shared" si="26"/>
        <v>200000000</v>
      </c>
      <c r="I39" s="411"/>
      <c r="J39" s="465">
        <f t="shared" ref="J39" si="43">H39+I39</f>
        <v>200000000</v>
      </c>
      <c r="K39" s="469"/>
      <c r="L39" s="465">
        <f t="shared" si="23"/>
        <v>200000000</v>
      </c>
    </row>
    <row r="40" spans="1:12" s="395" customFormat="1" ht="36" customHeight="1">
      <c r="A40" s="432" t="s">
        <v>570</v>
      </c>
      <c r="B40" s="418" t="e">
        <f>SUM(B41+B61+B66+B69+B74+B79+B80+B81+B87+B90+B174)</f>
        <v>#REF!</v>
      </c>
      <c r="C40" s="418" t="e">
        <f>SUM(C41+C61+C66+C69+C74+C79+C80+C81+C87+C90+C174)</f>
        <v>#REF!</v>
      </c>
      <c r="D40" s="418" t="e">
        <f t="shared" ref="D40:L40" si="44">SUM(D41+D61+D66+D69+D74+D79+D80+D81+D87+D90+D174+D76)</f>
        <v>#REF!</v>
      </c>
      <c r="E40" s="418" t="e">
        <f t="shared" si="44"/>
        <v>#REF!</v>
      </c>
      <c r="F40" s="418" t="e">
        <f t="shared" si="44"/>
        <v>#REF!</v>
      </c>
      <c r="G40" s="418" t="e">
        <f t="shared" si="44"/>
        <v>#REF!</v>
      </c>
      <c r="H40" s="418">
        <f t="shared" si="44"/>
        <v>1127866457</v>
      </c>
      <c r="I40" s="418">
        <f t="shared" si="44"/>
        <v>55248144</v>
      </c>
      <c r="J40" s="470">
        <f t="shared" si="44"/>
        <v>1180821601</v>
      </c>
      <c r="K40" s="470">
        <f t="shared" si="44"/>
        <v>-2000000</v>
      </c>
      <c r="L40" s="470">
        <f t="shared" si="44"/>
        <v>1178821601</v>
      </c>
    </row>
    <row r="41" spans="1:12" s="389" customFormat="1" ht="48.75" customHeight="1">
      <c r="A41" s="424" t="s">
        <v>880</v>
      </c>
      <c r="B41" s="401">
        <f t="shared" ref="B41:J41" si="45">B42+B52+B55+B57+B59</f>
        <v>99100000</v>
      </c>
      <c r="C41" s="401">
        <f t="shared" si="45"/>
        <v>0</v>
      </c>
      <c r="D41" s="401">
        <f t="shared" si="45"/>
        <v>99100000</v>
      </c>
      <c r="E41" s="401">
        <f t="shared" si="45"/>
        <v>0</v>
      </c>
      <c r="F41" s="401">
        <f t="shared" si="45"/>
        <v>99100000</v>
      </c>
      <c r="G41" s="401">
        <f t="shared" si="45"/>
        <v>0</v>
      </c>
      <c r="H41" s="401">
        <f t="shared" si="45"/>
        <v>99100000</v>
      </c>
      <c r="I41" s="401">
        <f t="shared" si="45"/>
        <v>200000</v>
      </c>
      <c r="J41" s="464">
        <f t="shared" si="45"/>
        <v>99300000</v>
      </c>
      <c r="K41" s="467">
        <f>SUM(K42,K52,K57,K59)</f>
        <v>0</v>
      </c>
      <c r="L41" s="464">
        <f>SUM(J41:K41)</f>
        <v>99300000</v>
      </c>
    </row>
    <row r="42" spans="1:12" s="389" customFormat="1" ht="32.25" customHeight="1">
      <c r="A42" s="433" t="s">
        <v>145</v>
      </c>
      <c r="B42" s="400">
        <f>SUM(B44:B51)</f>
        <v>34600000</v>
      </c>
      <c r="C42" s="400">
        <f t="shared" ref="C42:G42" si="46">SUM(C44:C51)</f>
        <v>0</v>
      </c>
      <c r="D42" s="400">
        <f t="shared" si="46"/>
        <v>34600000</v>
      </c>
      <c r="E42" s="400">
        <f t="shared" si="46"/>
        <v>0</v>
      </c>
      <c r="F42" s="400">
        <f t="shared" si="46"/>
        <v>34600000</v>
      </c>
      <c r="G42" s="400">
        <f t="shared" si="46"/>
        <v>0</v>
      </c>
      <c r="H42" s="400">
        <f>SUM(H43:H51)</f>
        <v>34600000</v>
      </c>
      <c r="I42" s="400">
        <f t="shared" ref="I42:J42" si="47">SUM(I43:I51)</f>
        <v>0</v>
      </c>
      <c r="J42" s="471">
        <f t="shared" si="47"/>
        <v>34600000</v>
      </c>
      <c r="K42" s="466">
        <f>SUM(K43:K51)</f>
        <v>0</v>
      </c>
      <c r="L42" s="471">
        <f>SUM(J42:K42)</f>
        <v>34600000</v>
      </c>
    </row>
    <row r="43" spans="1:12" s="389" customFormat="1" ht="79.5" hidden="1" customHeight="1">
      <c r="A43" s="431" t="s">
        <v>827</v>
      </c>
      <c r="B43" s="400"/>
      <c r="C43" s="400"/>
      <c r="D43" s="400"/>
      <c r="E43" s="400"/>
      <c r="F43" s="400"/>
      <c r="G43" s="400"/>
      <c r="H43" s="400"/>
      <c r="I43" s="455">
        <v>4255000</v>
      </c>
      <c r="J43" s="465">
        <f t="shared" ref="J43:J51" si="48">H43+I43</f>
        <v>4255000</v>
      </c>
      <c r="K43" s="469"/>
      <c r="L43" s="465">
        <f t="shared" ref="L43:L51" si="49">SUM(J43:K43)</f>
        <v>4255000</v>
      </c>
    </row>
    <row r="44" spans="1:12" s="389" customFormat="1" ht="36.75" customHeight="1">
      <c r="A44" s="434" t="s">
        <v>715</v>
      </c>
      <c r="B44" s="404">
        <v>1500000</v>
      </c>
      <c r="C44" s="404"/>
      <c r="D44" s="404">
        <f t="shared" ref="D44:D51" si="50">B44+C44</f>
        <v>1500000</v>
      </c>
      <c r="E44" s="411"/>
      <c r="F44" s="411">
        <f t="shared" si="25"/>
        <v>1500000</v>
      </c>
      <c r="G44" s="411"/>
      <c r="H44" s="411">
        <v>3800000</v>
      </c>
      <c r="I44" s="411">
        <v>-115000</v>
      </c>
      <c r="J44" s="465">
        <f t="shared" si="48"/>
        <v>3685000</v>
      </c>
      <c r="K44" s="465">
        <v>-679000</v>
      </c>
      <c r="L44" s="465">
        <f t="shared" si="49"/>
        <v>3006000</v>
      </c>
    </row>
    <row r="45" spans="1:12" s="389" customFormat="1" ht="36.75" customHeight="1">
      <c r="A45" s="434" t="s">
        <v>886</v>
      </c>
      <c r="B45" s="404"/>
      <c r="C45" s="404"/>
      <c r="D45" s="404"/>
      <c r="E45" s="411"/>
      <c r="F45" s="411"/>
      <c r="G45" s="411"/>
      <c r="H45" s="411"/>
      <c r="I45" s="411"/>
      <c r="J45" s="465"/>
      <c r="K45" s="465">
        <v>679000</v>
      </c>
      <c r="L45" s="465">
        <f t="shared" si="49"/>
        <v>679000</v>
      </c>
    </row>
    <row r="46" spans="1:12" s="389" customFormat="1" ht="34.5" hidden="1" customHeight="1">
      <c r="A46" s="434" t="s">
        <v>707</v>
      </c>
      <c r="B46" s="404">
        <v>3100000</v>
      </c>
      <c r="C46" s="404"/>
      <c r="D46" s="404">
        <f t="shared" si="50"/>
        <v>3100000</v>
      </c>
      <c r="E46" s="411"/>
      <c r="F46" s="411">
        <f t="shared" si="25"/>
        <v>3100000</v>
      </c>
      <c r="G46" s="411"/>
      <c r="H46" s="411">
        <f t="shared" si="26"/>
        <v>3100000</v>
      </c>
      <c r="I46" s="411">
        <v>-1197000</v>
      </c>
      <c r="J46" s="465">
        <f t="shared" si="48"/>
        <v>1903000</v>
      </c>
      <c r="K46" s="465"/>
      <c r="L46" s="465">
        <f t="shared" si="49"/>
        <v>1903000</v>
      </c>
    </row>
    <row r="47" spans="1:12" s="389" customFormat="1" ht="34.5" customHeight="1">
      <c r="A47" s="434" t="s">
        <v>716</v>
      </c>
      <c r="B47" s="404">
        <v>7200000</v>
      </c>
      <c r="C47" s="404"/>
      <c r="D47" s="404">
        <f t="shared" si="50"/>
        <v>7200000</v>
      </c>
      <c r="E47" s="411"/>
      <c r="F47" s="411">
        <f t="shared" si="25"/>
        <v>7200000</v>
      </c>
      <c r="G47" s="411"/>
      <c r="H47" s="411">
        <f t="shared" si="26"/>
        <v>7200000</v>
      </c>
      <c r="I47" s="411">
        <v>170000</v>
      </c>
      <c r="J47" s="465">
        <f t="shared" si="48"/>
        <v>7370000</v>
      </c>
      <c r="K47" s="465">
        <v>2105000</v>
      </c>
      <c r="L47" s="465">
        <f t="shared" si="49"/>
        <v>9475000</v>
      </c>
    </row>
    <row r="48" spans="1:12" s="389" customFormat="1" ht="49.5" hidden="1" customHeight="1">
      <c r="A48" s="434" t="s">
        <v>811</v>
      </c>
      <c r="B48" s="404">
        <v>11550000</v>
      </c>
      <c r="C48" s="404"/>
      <c r="D48" s="404">
        <f t="shared" si="50"/>
        <v>11550000</v>
      </c>
      <c r="E48" s="411">
        <v>-2300000</v>
      </c>
      <c r="F48" s="411">
        <f t="shared" si="25"/>
        <v>9250000</v>
      </c>
      <c r="G48" s="411"/>
      <c r="H48" s="411">
        <f t="shared" si="26"/>
        <v>9250000</v>
      </c>
      <c r="I48" s="411">
        <v>-1200000</v>
      </c>
      <c r="J48" s="465">
        <f t="shared" si="48"/>
        <v>8050000</v>
      </c>
      <c r="K48" s="465"/>
      <c r="L48" s="465">
        <f t="shared" si="49"/>
        <v>8050000</v>
      </c>
    </row>
    <row r="49" spans="1:12" s="389" customFormat="1" ht="81.75" customHeight="1">
      <c r="A49" s="434" t="s">
        <v>711</v>
      </c>
      <c r="B49" s="404">
        <v>2800000</v>
      </c>
      <c r="C49" s="404"/>
      <c r="D49" s="404">
        <f t="shared" si="50"/>
        <v>2800000</v>
      </c>
      <c r="E49" s="411"/>
      <c r="F49" s="411">
        <f t="shared" si="25"/>
        <v>2800000</v>
      </c>
      <c r="G49" s="411"/>
      <c r="H49" s="411">
        <f t="shared" si="26"/>
        <v>2800000</v>
      </c>
      <c r="I49" s="411">
        <v>-415000</v>
      </c>
      <c r="J49" s="465">
        <f t="shared" si="48"/>
        <v>2385000</v>
      </c>
      <c r="K49" s="465">
        <v>-2105000</v>
      </c>
      <c r="L49" s="465">
        <f t="shared" si="49"/>
        <v>280000</v>
      </c>
    </row>
    <row r="50" spans="1:12" s="389" customFormat="1" ht="35.25" hidden="1" customHeight="1">
      <c r="A50" s="434" t="s">
        <v>834</v>
      </c>
      <c r="B50" s="404"/>
      <c r="C50" s="404"/>
      <c r="D50" s="404"/>
      <c r="E50" s="411"/>
      <c r="F50" s="411"/>
      <c r="G50" s="411"/>
      <c r="H50" s="411"/>
      <c r="I50" s="411">
        <v>1407000</v>
      </c>
      <c r="J50" s="465">
        <f t="shared" si="48"/>
        <v>1407000</v>
      </c>
      <c r="K50" s="465"/>
      <c r="L50" s="465">
        <f t="shared" si="49"/>
        <v>1407000</v>
      </c>
    </row>
    <row r="51" spans="1:12" s="389" customFormat="1" ht="65.25" hidden="1" customHeight="1">
      <c r="A51" s="434" t="s">
        <v>812</v>
      </c>
      <c r="B51" s="404">
        <v>8450000</v>
      </c>
      <c r="C51" s="404"/>
      <c r="D51" s="404">
        <f t="shared" si="50"/>
        <v>8450000</v>
      </c>
      <c r="E51" s="411">
        <v>2300000</v>
      </c>
      <c r="F51" s="411">
        <f t="shared" si="25"/>
        <v>10750000</v>
      </c>
      <c r="G51" s="411"/>
      <c r="H51" s="411">
        <v>8450000</v>
      </c>
      <c r="I51" s="411">
        <v>-2905000</v>
      </c>
      <c r="J51" s="465">
        <f t="shared" si="48"/>
        <v>5545000</v>
      </c>
      <c r="K51" s="465"/>
      <c r="L51" s="465">
        <f t="shared" si="49"/>
        <v>5545000</v>
      </c>
    </row>
    <row r="52" spans="1:12" s="389" customFormat="1" ht="18.75" hidden="1" customHeight="1">
      <c r="A52" s="435" t="s">
        <v>2</v>
      </c>
      <c r="B52" s="400">
        <f>SUM(B53:B54)</f>
        <v>2000000</v>
      </c>
      <c r="C52" s="400">
        <f t="shared" ref="C52" si="51">SUM(C53:C54)</f>
        <v>0</v>
      </c>
      <c r="D52" s="400">
        <f>D53+D54</f>
        <v>2000000</v>
      </c>
      <c r="E52" s="400">
        <f t="shared" ref="E52:H52" si="52">E53+E54</f>
        <v>0</v>
      </c>
      <c r="F52" s="400">
        <f t="shared" si="52"/>
        <v>2000000</v>
      </c>
      <c r="G52" s="400">
        <f t="shared" si="52"/>
        <v>0</v>
      </c>
      <c r="H52" s="400">
        <f t="shared" si="52"/>
        <v>2000000</v>
      </c>
      <c r="I52" s="400">
        <f t="shared" ref="I52:J52" si="53">I53+I54</f>
        <v>200000</v>
      </c>
      <c r="J52" s="471">
        <f t="shared" si="53"/>
        <v>2200000</v>
      </c>
      <c r="K52" s="469"/>
      <c r="L52" s="471">
        <f>SUM(J52:K52)</f>
        <v>2200000</v>
      </c>
    </row>
    <row r="53" spans="1:12" s="389" customFormat="1" ht="66" hidden="1" customHeight="1">
      <c r="A53" s="434" t="s">
        <v>671</v>
      </c>
      <c r="B53" s="404">
        <v>500000</v>
      </c>
      <c r="C53" s="404"/>
      <c r="D53" s="404">
        <f t="shared" ref="D53:D62" si="54">B53+C53</f>
        <v>500000</v>
      </c>
      <c r="E53" s="411"/>
      <c r="F53" s="411">
        <f t="shared" si="25"/>
        <v>500000</v>
      </c>
      <c r="G53" s="411"/>
      <c r="H53" s="411">
        <f t="shared" si="26"/>
        <v>500000</v>
      </c>
      <c r="I53" s="411">
        <v>-500000</v>
      </c>
      <c r="J53" s="465">
        <f t="shared" ref="J53:J54" si="55">H53+I53</f>
        <v>0</v>
      </c>
      <c r="K53" s="469"/>
      <c r="L53" s="465"/>
    </row>
    <row r="54" spans="1:12" s="389" customFormat="1" ht="48" hidden="1" customHeight="1">
      <c r="A54" s="434" t="s">
        <v>717</v>
      </c>
      <c r="B54" s="404">
        <v>1500000</v>
      </c>
      <c r="C54" s="404"/>
      <c r="D54" s="404">
        <f t="shared" si="54"/>
        <v>1500000</v>
      </c>
      <c r="E54" s="411"/>
      <c r="F54" s="411">
        <f t="shared" si="25"/>
        <v>1500000</v>
      </c>
      <c r="G54" s="411"/>
      <c r="H54" s="411">
        <f t="shared" si="26"/>
        <v>1500000</v>
      </c>
      <c r="I54" s="411">
        <v>700000</v>
      </c>
      <c r="J54" s="465">
        <f t="shared" si="55"/>
        <v>2200000</v>
      </c>
      <c r="K54" s="469"/>
      <c r="L54" s="465">
        <f t="shared" ref="L54" si="56">SUM(J54:K54)</f>
        <v>2200000</v>
      </c>
    </row>
    <row r="55" spans="1:12" s="389" customFormat="1" ht="33" hidden="1" customHeight="1">
      <c r="A55" s="435" t="s">
        <v>723</v>
      </c>
      <c r="B55" s="406">
        <f>B56</f>
        <v>4500000</v>
      </c>
      <c r="C55" s="406">
        <f t="shared" ref="C55:J55" si="57">C56</f>
        <v>0</v>
      </c>
      <c r="D55" s="406">
        <f t="shared" si="57"/>
        <v>4500000</v>
      </c>
      <c r="E55" s="406">
        <f t="shared" si="57"/>
        <v>0</v>
      </c>
      <c r="F55" s="406">
        <f t="shared" si="57"/>
        <v>4500000</v>
      </c>
      <c r="G55" s="406">
        <f t="shared" si="57"/>
        <v>0</v>
      </c>
      <c r="H55" s="406">
        <f t="shared" si="57"/>
        <v>4500000</v>
      </c>
      <c r="I55" s="406">
        <f t="shared" si="57"/>
        <v>0</v>
      </c>
      <c r="J55" s="472">
        <f t="shared" si="57"/>
        <v>4500000</v>
      </c>
      <c r="K55" s="469"/>
      <c r="L55" s="472">
        <f t="shared" ref="L55:L118" si="58">J55+K55</f>
        <v>4500000</v>
      </c>
    </row>
    <row r="56" spans="1:12" s="389" customFormat="1" ht="51.75" hidden="1" customHeight="1">
      <c r="A56" s="434" t="s">
        <v>833</v>
      </c>
      <c r="B56" s="404">
        <v>4500000</v>
      </c>
      <c r="C56" s="404"/>
      <c r="D56" s="404">
        <f t="shared" si="54"/>
        <v>4500000</v>
      </c>
      <c r="E56" s="411"/>
      <c r="F56" s="411">
        <f t="shared" si="25"/>
        <v>4500000</v>
      </c>
      <c r="G56" s="411"/>
      <c r="H56" s="411">
        <f t="shared" si="26"/>
        <v>4500000</v>
      </c>
      <c r="I56" s="411"/>
      <c r="J56" s="465">
        <f t="shared" ref="J56" si="59">H56+I56</f>
        <v>4500000</v>
      </c>
      <c r="K56" s="469"/>
      <c r="L56" s="465">
        <f t="shared" si="58"/>
        <v>4500000</v>
      </c>
    </row>
    <row r="57" spans="1:12" s="389" customFormat="1" ht="49.5" hidden="1" customHeight="1">
      <c r="A57" s="435" t="s">
        <v>718</v>
      </c>
      <c r="B57" s="400">
        <f t="shared" ref="B57:J57" si="60">B58</f>
        <v>23000000</v>
      </c>
      <c r="C57" s="400">
        <f t="shared" si="60"/>
        <v>0</v>
      </c>
      <c r="D57" s="400">
        <f t="shared" si="60"/>
        <v>23000000</v>
      </c>
      <c r="E57" s="400">
        <f t="shared" si="60"/>
        <v>0</v>
      </c>
      <c r="F57" s="400">
        <f t="shared" si="60"/>
        <v>23000000</v>
      </c>
      <c r="G57" s="400">
        <f t="shared" si="60"/>
        <v>0</v>
      </c>
      <c r="H57" s="400">
        <f t="shared" si="60"/>
        <v>23000000</v>
      </c>
      <c r="I57" s="400">
        <f t="shared" si="60"/>
        <v>0</v>
      </c>
      <c r="J57" s="471">
        <f t="shared" si="60"/>
        <v>23000000</v>
      </c>
      <c r="K57" s="469"/>
      <c r="L57" s="471">
        <f t="shared" si="58"/>
        <v>23000000</v>
      </c>
    </row>
    <row r="58" spans="1:12" s="389" customFormat="1" ht="32.25" hidden="1" customHeight="1">
      <c r="A58" s="434" t="s">
        <v>724</v>
      </c>
      <c r="B58" s="404">
        <v>23000000</v>
      </c>
      <c r="C58" s="404"/>
      <c r="D58" s="404">
        <f t="shared" si="54"/>
        <v>23000000</v>
      </c>
      <c r="E58" s="411"/>
      <c r="F58" s="411">
        <f t="shared" si="25"/>
        <v>23000000</v>
      </c>
      <c r="G58" s="411"/>
      <c r="H58" s="411">
        <f t="shared" si="26"/>
        <v>23000000</v>
      </c>
      <c r="I58" s="411"/>
      <c r="J58" s="465">
        <f t="shared" ref="J58" si="61">H58+I58</f>
        <v>23000000</v>
      </c>
      <c r="K58" s="469"/>
      <c r="L58" s="465">
        <f t="shared" si="58"/>
        <v>23000000</v>
      </c>
    </row>
    <row r="59" spans="1:12" s="389" customFormat="1" ht="33.75" hidden="1" customHeight="1">
      <c r="A59" s="435" t="s">
        <v>725</v>
      </c>
      <c r="B59" s="406">
        <f t="shared" ref="B59:J59" si="62">B60</f>
        <v>35000000</v>
      </c>
      <c r="C59" s="406">
        <f t="shared" si="62"/>
        <v>0</v>
      </c>
      <c r="D59" s="406">
        <f t="shared" si="62"/>
        <v>35000000</v>
      </c>
      <c r="E59" s="406">
        <f t="shared" si="62"/>
        <v>0</v>
      </c>
      <c r="F59" s="406">
        <f t="shared" si="62"/>
        <v>35000000</v>
      </c>
      <c r="G59" s="406">
        <f t="shared" si="62"/>
        <v>0</v>
      </c>
      <c r="H59" s="406">
        <f t="shared" si="62"/>
        <v>35000000</v>
      </c>
      <c r="I59" s="406">
        <f t="shared" si="62"/>
        <v>0</v>
      </c>
      <c r="J59" s="472">
        <f t="shared" si="62"/>
        <v>35000000</v>
      </c>
      <c r="K59" s="469"/>
      <c r="L59" s="472">
        <f t="shared" si="58"/>
        <v>35000000</v>
      </c>
    </row>
    <row r="60" spans="1:12" s="389" customFormat="1" ht="32.25" hidden="1" customHeight="1">
      <c r="A60" s="434" t="s">
        <v>726</v>
      </c>
      <c r="B60" s="404">
        <v>35000000</v>
      </c>
      <c r="C60" s="404"/>
      <c r="D60" s="404">
        <f t="shared" si="54"/>
        <v>35000000</v>
      </c>
      <c r="E60" s="411"/>
      <c r="F60" s="411">
        <f t="shared" si="25"/>
        <v>35000000</v>
      </c>
      <c r="G60" s="411"/>
      <c r="H60" s="411">
        <f t="shared" si="26"/>
        <v>35000000</v>
      </c>
      <c r="I60" s="411"/>
      <c r="J60" s="465">
        <f t="shared" ref="J60" si="63">H60+I60</f>
        <v>35000000</v>
      </c>
      <c r="K60" s="469"/>
      <c r="L60" s="465">
        <f t="shared" si="58"/>
        <v>35000000</v>
      </c>
    </row>
    <row r="61" spans="1:12" s="389" customFormat="1" ht="78.75" hidden="1" customHeight="1">
      <c r="A61" s="436" t="s">
        <v>719</v>
      </c>
      <c r="B61" s="403">
        <f>B62</f>
        <v>30000000</v>
      </c>
      <c r="C61" s="403">
        <f>C62</f>
        <v>0</v>
      </c>
      <c r="D61" s="403">
        <f>D62+D63</f>
        <v>30000000</v>
      </c>
      <c r="E61" s="403">
        <f>E62+E63</f>
        <v>24100000</v>
      </c>
      <c r="F61" s="403">
        <f>F62+F63</f>
        <v>54100000</v>
      </c>
      <c r="G61" s="403">
        <f>G62+G63</f>
        <v>0</v>
      </c>
      <c r="H61" s="403">
        <f>H62+H63+H64+H65</f>
        <v>54100000</v>
      </c>
      <c r="I61" s="403">
        <f>I62+I63+I64+I65</f>
        <v>47000000</v>
      </c>
      <c r="J61" s="464">
        <f>J62+J63+J64+J65</f>
        <v>101100000</v>
      </c>
      <c r="K61" s="469"/>
      <c r="L61" s="464">
        <f t="shared" si="58"/>
        <v>101100000</v>
      </c>
    </row>
    <row r="62" spans="1:12" s="389" customFormat="1" ht="33" hidden="1" customHeight="1">
      <c r="A62" s="430" t="s">
        <v>727</v>
      </c>
      <c r="B62" s="404">
        <v>30000000</v>
      </c>
      <c r="C62" s="404"/>
      <c r="D62" s="404">
        <f t="shared" si="54"/>
        <v>30000000</v>
      </c>
      <c r="E62" s="411"/>
      <c r="F62" s="411">
        <f>D62+E62</f>
        <v>30000000</v>
      </c>
      <c r="G62" s="411"/>
      <c r="H62" s="411">
        <f>F62+G62</f>
        <v>30000000</v>
      </c>
      <c r="I62" s="411"/>
      <c r="J62" s="465">
        <f>H62+I62</f>
        <v>30000000</v>
      </c>
      <c r="K62" s="469"/>
      <c r="L62" s="465">
        <f t="shared" si="58"/>
        <v>30000000</v>
      </c>
    </row>
    <row r="63" spans="1:12" s="389" customFormat="1" ht="49.5" hidden="1" customHeight="1">
      <c r="A63" s="430" t="s">
        <v>837</v>
      </c>
      <c r="B63" s="404"/>
      <c r="C63" s="404"/>
      <c r="D63" s="404"/>
      <c r="E63" s="411">
        <v>24100000</v>
      </c>
      <c r="F63" s="411">
        <f>D63+E63</f>
        <v>24100000</v>
      </c>
      <c r="G63" s="411"/>
      <c r="H63" s="411">
        <f>F63+G63</f>
        <v>24100000</v>
      </c>
      <c r="I63" s="411"/>
      <c r="J63" s="465">
        <f>H63+I63</f>
        <v>24100000</v>
      </c>
      <c r="K63" s="469"/>
      <c r="L63" s="465">
        <f t="shared" si="58"/>
        <v>24100000</v>
      </c>
    </row>
    <row r="64" spans="1:12" s="389" customFormat="1" ht="33.75" hidden="1" customHeight="1">
      <c r="A64" s="430" t="s">
        <v>838</v>
      </c>
      <c r="B64" s="404"/>
      <c r="C64" s="404"/>
      <c r="D64" s="404"/>
      <c r="E64" s="411"/>
      <c r="F64" s="411"/>
      <c r="G64" s="411"/>
      <c r="H64" s="411"/>
      <c r="I64" s="411">
        <v>17000000</v>
      </c>
      <c r="J64" s="465">
        <f t="shared" ref="J64:J65" si="64">H64+I64</f>
        <v>17000000</v>
      </c>
      <c r="K64" s="469"/>
      <c r="L64" s="465">
        <f t="shared" si="58"/>
        <v>17000000</v>
      </c>
    </row>
    <row r="65" spans="1:12" s="389" customFormat="1" ht="35.25" hidden="1" customHeight="1">
      <c r="A65" s="430" t="s">
        <v>839</v>
      </c>
      <c r="B65" s="404"/>
      <c r="C65" s="404"/>
      <c r="D65" s="404"/>
      <c r="E65" s="411"/>
      <c r="F65" s="411"/>
      <c r="G65" s="411"/>
      <c r="H65" s="411"/>
      <c r="I65" s="411">
        <v>30000000</v>
      </c>
      <c r="J65" s="465">
        <f t="shared" si="64"/>
        <v>30000000</v>
      </c>
      <c r="K65" s="469"/>
      <c r="L65" s="465">
        <f t="shared" si="58"/>
        <v>30000000</v>
      </c>
    </row>
    <row r="66" spans="1:12" s="389" customFormat="1" ht="33.75" hidden="1" customHeight="1">
      <c r="A66" s="436" t="s">
        <v>708</v>
      </c>
      <c r="B66" s="403" t="e">
        <f>#REF!+#REF!</f>
        <v>#REF!</v>
      </c>
      <c r="C66" s="403" t="e">
        <f>#REF!+#REF!</f>
        <v>#REF!</v>
      </c>
      <c r="D66" s="403" t="e">
        <f>#REF!+#REF!</f>
        <v>#REF!</v>
      </c>
      <c r="E66" s="403" t="e">
        <f>#REF!+#REF!</f>
        <v>#REF!</v>
      </c>
      <c r="F66" s="403" t="e">
        <f>#REF!+#REF!</f>
        <v>#REF!</v>
      </c>
      <c r="G66" s="403" t="e">
        <f>#REF!+#REF!</f>
        <v>#REF!</v>
      </c>
      <c r="H66" s="403">
        <f>H67+H68</f>
        <v>28900000</v>
      </c>
      <c r="I66" s="403">
        <f>I67+I68</f>
        <v>19561500</v>
      </c>
      <c r="J66" s="464">
        <f>J67+J68</f>
        <v>48461500</v>
      </c>
      <c r="K66" s="469"/>
      <c r="L66" s="464">
        <f t="shared" si="58"/>
        <v>48461500</v>
      </c>
    </row>
    <row r="67" spans="1:12" s="389" customFormat="1" ht="50.25" hidden="1" customHeight="1">
      <c r="A67" s="430" t="s">
        <v>836</v>
      </c>
      <c r="B67" s="404">
        <v>26911400</v>
      </c>
      <c r="C67" s="404"/>
      <c r="D67" s="404">
        <f t="shared" ref="D67" si="65">B67+C67</f>
        <v>26911400</v>
      </c>
      <c r="E67" s="411"/>
      <c r="F67" s="411">
        <f t="shared" ref="F67:F68" si="66">D67+E67</f>
        <v>26911400</v>
      </c>
      <c r="G67" s="411"/>
      <c r="H67" s="411">
        <f t="shared" ref="H67:H80" si="67">F67+G67</f>
        <v>26911400</v>
      </c>
      <c r="I67" s="411"/>
      <c r="J67" s="465">
        <f t="shared" ref="J67" si="68">H67+I67</f>
        <v>26911400</v>
      </c>
      <c r="K67" s="469"/>
      <c r="L67" s="465">
        <f t="shared" si="58"/>
        <v>26911400</v>
      </c>
    </row>
    <row r="68" spans="1:12" s="389" customFormat="1" ht="82.5" hidden="1" customHeight="1">
      <c r="A68" s="430" t="s">
        <v>835</v>
      </c>
      <c r="B68" s="404">
        <v>1988600</v>
      </c>
      <c r="C68" s="404"/>
      <c r="D68" s="404">
        <f t="shared" ref="D68" si="69">B68+C68</f>
        <v>1988600</v>
      </c>
      <c r="E68" s="411"/>
      <c r="F68" s="411">
        <f t="shared" si="66"/>
        <v>1988600</v>
      </c>
      <c r="G68" s="411"/>
      <c r="H68" s="411">
        <f t="shared" si="67"/>
        <v>1988600</v>
      </c>
      <c r="I68" s="411">
        <v>19561500</v>
      </c>
      <c r="J68" s="465">
        <f t="shared" ref="J68" si="70">H68+I68</f>
        <v>21550100</v>
      </c>
      <c r="K68" s="469"/>
      <c r="L68" s="465">
        <f t="shared" si="58"/>
        <v>21550100</v>
      </c>
    </row>
    <row r="69" spans="1:12" s="389" customFormat="1" ht="64.5" hidden="1" customHeight="1">
      <c r="A69" s="424" t="s">
        <v>1</v>
      </c>
      <c r="B69" s="401">
        <f t="shared" ref="B69" si="71">B70+B71+B72</f>
        <v>28600000</v>
      </c>
      <c r="C69" s="401">
        <f t="shared" ref="C69" si="72">C70+C71+C72</f>
        <v>0</v>
      </c>
      <c r="D69" s="401">
        <f>D70+D71+D72+D73</f>
        <v>28600000</v>
      </c>
      <c r="E69" s="401">
        <f t="shared" ref="E69:H69" si="73">E70+E71+E72+E73</f>
        <v>15000000</v>
      </c>
      <c r="F69" s="401">
        <f t="shared" si="73"/>
        <v>43600000</v>
      </c>
      <c r="G69" s="401">
        <f t="shared" si="73"/>
        <v>0</v>
      </c>
      <c r="H69" s="401">
        <f t="shared" si="73"/>
        <v>43600000</v>
      </c>
      <c r="I69" s="401">
        <f t="shared" ref="I69:J69" si="74">I70+I71+I72+I73</f>
        <v>15000000</v>
      </c>
      <c r="J69" s="464">
        <f t="shared" si="74"/>
        <v>58600000</v>
      </c>
      <c r="K69" s="469"/>
      <c r="L69" s="464">
        <f t="shared" si="58"/>
        <v>58600000</v>
      </c>
    </row>
    <row r="70" spans="1:12" s="389" customFormat="1" ht="33" hidden="1" customHeight="1">
      <c r="A70" s="423" t="s">
        <v>690</v>
      </c>
      <c r="B70" s="404">
        <v>16800000</v>
      </c>
      <c r="C70" s="404"/>
      <c r="D70" s="404">
        <f t="shared" ref="D70:D72" si="75">B70+C70</f>
        <v>16800000</v>
      </c>
      <c r="E70" s="411"/>
      <c r="F70" s="411">
        <f t="shared" ref="F70:F72" si="76">D70+E70</f>
        <v>16800000</v>
      </c>
      <c r="G70" s="411"/>
      <c r="H70" s="411">
        <f t="shared" si="67"/>
        <v>16800000</v>
      </c>
      <c r="I70" s="411"/>
      <c r="J70" s="465">
        <f t="shared" ref="J70:J73" si="77">H70+I70</f>
        <v>16800000</v>
      </c>
      <c r="K70" s="469"/>
      <c r="L70" s="465">
        <f t="shared" si="58"/>
        <v>16800000</v>
      </c>
    </row>
    <row r="71" spans="1:12" s="389" customFormat="1" ht="35.25" hidden="1" customHeight="1">
      <c r="A71" s="439" t="s">
        <v>761</v>
      </c>
      <c r="B71" s="404">
        <v>10000000</v>
      </c>
      <c r="C71" s="404"/>
      <c r="D71" s="404">
        <f t="shared" si="75"/>
        <v>10000000</v>
      </c>
      <c r="E71" s="411"/>
      <c r="F71" s="411">
        <f t="shared" si="76"/>
        <v>10000000</v>
      </c>
      <c r="G71" s="411"/>
      <c r="H71" s="411">
        <f t="shared" si="67"/>
        <v>10000000</v>
      </c>
      <c r="I71" s="411"/>
      <c r="J71" s="465">
        <f t="shared" si="77"/>
        <v>10000000</v>
      </c>
      <c r="K71" s="469"/>
      <c r="L71" s="465">
        <f t="shared" si="58"/>
        <v>10000000</v>
      </c>
    </row>
    <row r="72" spans="1:12" s="389" customFormat="1" ht="32.25" hidden="1" customHeight="1">
      <c r="A72" s="439" t="s">
        <v>728</v>
      </c>
      <c r="B72" s="404">
        <v>1800000</v>
      </c>
      <c r="C72" s="404"/>
      <c r="D72" s="404">
        <f t="shared" si="75"/>
        <v>1800000</v>
      </c>
      <c r="E72" s="411"/>
      <c r="F72" s="411">
        <f t="shared" si="76"/>
        <v>1800000</v>
      </c>
      <c r="G72" s="411"/>
      <c r="H72" s="411">
        <f t="shared" si="67"/>
        <v>1800000</v>
      </c>
      <c r="I72" s="411"/>
      <c r="J72" s="465">
        <f t="shared" si="77"/>
        <v>1800000</v>
      </c>
      <c r="K72" s="469"/>
      <c r="L72" s="465">
        <f t="shared" si="58"/>
        <v>1800000</v>
      </c>
    </row>
    <row r="73" spans="1:12" s="389" customFormat="1" ht="33" hidden="1" customHeight="1">
      <c r="A73" s="439" t="s">
        <v>840</v>
      </c>
      <c r="B73" s="404"/>
      <c r="C73" s="404"/>
      <c r="D73" s="404"/>
      <c r="E73" s="411">
        <v>15000000</v>
      </c>
      <c r="F73" s="411">
        <f t="shared" ref="F73:F80" si="78">D73+E73</f>
        <v>15000000</v>
      </c>
      <c r="G73" s="411"/>
      <c r="H73" s="411">
        <f t="shared" si="67"/>
        <v>15000000</v>
      </c>
      <c r="I73" s="411">
        <v>15000000</v>
      </c>
      <c r="J73" s="465">
        <f t="shared" si="77"/>
        <v>30000000</v>
      </c>
      <c r="K73" s="469"/>
      <c r="L73" s="465">
        <f t="shared" si="58"/>
        <v>30000000</v>
      </c>
    </row>
    <row r="74" spans="1:12" s="389" customFormat="1" ht="50.25" hidden="1" customHeight="1">
      <c r="A74" s="427" t="s">
        <v>689</v>
      </c>
      <c r="B74" s="401">
        <f t="shared" ref="B74:J74" si="79">B75</f>
        <v>6750000</v>
      </c>
      <c r="C74" s="401">
        <f t="shared" si="79"/>
        <v>0</v>
      </c>
      <c r="D74" s="401">
        <f t="shared" si="79"/>
        <v>6750000</v>
      </c>
      <c r="E74" s="401">
        <f t="shared" si="79"/>
        <v>0</v>
      </c>
      <c r="F74" s="401">
        <f t="shared" si="79"/>
        <v>6750000</v>
      </c>
      <c r="G74" s="401">
        <f t="shared" si="79"/>
        <v>0</v>
      </c>
      <c r="H74" s="401">
        <f t="shared" si="79"/>
        <v>6750000</v>
      </c>
      <c r="I74" s="401">
        <f t="shared" si="79"/>
        <v>0</v>
      </c>
      <c r="J74" s="464">
        <f t="shared" si="79"/>
        <v>6750000</v>
      </c>
      <c r="K74" s="469"/>
      <c r="L74" s="464">
        <f t="shared" si="58"/>
        <v>6750000</v>
      </c>
    </row>
    <row r="75" spans="1:12" s="389" customFormat="1" ht="34.5" hidden="1" customHeight="1">
      <c r="A75" s="423" t="s">
        <v>691</v>
      </c>
      <c r="B75" s="404">
        <v>6750000</v>
      </c>
      <c r="C75" s="404"/>
      <c r="D75" s="404">
        <f t="shared" ref="D75:D80" si="80">B75+C75</f>
        <v>6750000</v>
      </c>
      <c r="E75" s="411"/>
      <c r="F75" s="411">
        <f t="shared" si="78"/>
        <v>6750000</v>
      </c>
      <c r="G75" s="411"/>
      <c r="H75" s="411">
        <f t="shared" si="67"/>
        <v>6750000</v>
      </c>
      <c r="I75" s="411"/>
      <c r="J75" s="465">
        <f t="shared" ref="J75" si="81">H75+I75</f>
        <v>6750000</v>
      </c>
      <c r="K75" s="469"/>
      <c r="L75" s="465">
        <f t="shared" si="58"/>
        <v>6750000</v>
      </c>
    </row>
    <row r="76" spans="1:12" s="389" customFormat="1" ht="48.75" hidden="1" customHeight="1">
      <c r="A76" s="427" t="s">
        <v>587</v>
      </c>
      <c r="B76" s="404"/>
      <c r="C76" s="404"/>
      <c r="D76" s="412">
        <f>D77</f>
        <v>0</v>
      </c>
      <c r="E76" s="412">
        <f t="shared" ref="E76:H76" si="82">E77</f>
        <v>30000000</v>
      </c>
      <c r="F76" s="412">
        <f t="shared" si="82"/>
        <v>30000000</v>
      </c>
      <c r="G76" s="412">
        <f t="shared" si="82"/>
        <v>0</v>
      </c>
      <c r="H76" s="412">
        <f t="shared" si="82"/>
        <v>30000000</v>
      </c>
      <c r="I76" s="412">
        <f>I77+I78</f>
        <v>-15000000</v>
      </c>
      <c r="J76" s="465">
        <f t="shared" ref="J76:J80" si="83">H76+I76</f>
        <v>15000000</v>
      </c>
      <c r="K76" s="469"/>
      <c r="L76" s="465">
        <f t="shared" si="58"/>
        <v>15000000</v>
      </c>
    </row>
    <row r="77" spans="1:12" s="389" customFormat="1" ht="36.75" hidden="1" customHeight="1">
      <c r="A77" s="423" t="s">
        <v>841</v>
      </c>
      <c r="B77" s="404"/>
      <c r="C77" s="404"/>
      <c r="D77" s="404"/>
      <c r="E77" s="411">
        <v>30000000</v>
      </c>
      <c r="F77" s="411">
        <f t="shared" si="78"/>
        <v>30000000</v>
      </c>
      <c r="G77" s="411"/>
      <c r="H77" s="411">
        <f t="shared" si="67"/>
        <v>30000000</v>
      </c>
      <c r="I77" s="411">
        <v>-30000000</v>
      </c>
      <c r="J77" s="465">
        <f t="shared" si="83"/>
        <v>0</v>
      </c>
      <c r="K77" s="469"/>
      <c r="L77" s="465">
        <f t="shared" si="58"/>
        <v>0</v>
      </c>
    </row>
    <row r="78" spans="1:12" s="389" customFormat="1" ht="53.25" hidden="1" customHeight="1">
      <c r="A78" s="423" t="s">
        <v>844</v>
      </c>
      <c r="B78" s="404"/>
      <c r="C78" s="404"/>
      <c r="D78" s="404"/>
      <c r="E78" s="411"/>
      <c r="F78" s="411"/>
      <c r="G78" s="411"/>
      <c r="H78" s="411"/>
      <c r="I78" s="411">
        <v>15000000</v>
      </c>
      <c r="J78" s="465">
        <f t="shared" si="83"/>
        <v>15000000</v>
      </c>
      <c r="K78" s="469"/>
      <c r="L78" s="465">
        <f t="shared" si="58"/>
        <v>15000000</v>
      </c>
    </row>
    <row r="79" spans="1:12" s="389" customFormat="1" ht="81" hidden="1" customHeight="1">
      <c r="A79" s="440" t="s">
        <v>757</v>
      </c>
      <c r="B79" s="405">
        <v>0</v>
      </c>
      <c r="C79" s="405">
        <v>43150000</v>
      </c>
      <c r="D79" s="405">
        <f t="shared" ref="D79" si="84">B79+C79</f>
        <v>43150000</v>
      </c>
      <c r="E79" s="419">
        <v>-9326505</v>
      </c>
      <c r="F79" s="412">
        <f t="shared" si="78"/>
        <v>33823495</v>
      </c>
      <c r="G79" s="419"/>
      <c r="H79" s="412">
        <f t="shared" si="67"/>
        <v>33823495</v>
      </c>
      <c r="I79" s="419"/>
      <c r="J79" s="467">
        <f t="shared" si="83"/>
        <v>33823495</v>
      </c>
      <c r="K79" s="469"/>
      <c r="L79" s="467">
        <f t="shared" si="58"/>
        <v>33823495</v>
      </c>
    </row>
    <row r="80" spans="1:12" s="389" customFormat="1" ht="53.25" hidden="1" customHeight="1">
      <c r="A80" s="440" t="s">
        <v>692</v>
      </c>
      <c r="B80" s="405">
        <v>90000000</v>
      </c>
      <c r="C80" s="405">
        <v>-71160000</v>
      </c>
      <c r="D80" s="405">
        <f t="shared" si="80"/>
        <v>18840000</v>
      </c>
      <c r="E80" s="419">
        <v>-11968038</v>
      </c>
      <c r="F80" s="412">
        <f t="shared" si="78"/>
        <v>6871962</v>
      </c>
      <c r="G80" s="419"/>
      <c r="H80" s="412">
        <f t="shared" si="67"/>
        <v>6871962</v>
      </c>
      <c r="I80" s="419"/>
      <c r="J80" s="467">
        <f t="shared" si="83"/>
        <v>6871962</v>
      </c>
      <c r="K80" s="469"/>
      <c r="L80" s="467">
        <f t="shared" si="58"/>
        <v>6871962</v>
      </c>
    </row>
    <row r="81" spans="1:12" s="389" customFormat="1" ht="45.75" customHeight="1">
      <c r="A81" s="441" t="s">
        <v>881</v>
      </c>
      <c r="B81" s="401">
        <f t="shared" ref="B81" si="85">SUM(B82:B84)</f>
        <v>120500000</v>
      </c>
      <c r="C81" s="401">
        <f t="shared" ref="C81" si="86">SUM(C82:C84)</f>
        <v>28010000</v>
      </c>
      <c r="D81" s="401">
        <f>D82+D83+D84</f>
        <v>148510000</v>
      </c>
      <c r="E81" s="401">
        <f t="shared" ref="E81:H81" si="87">E82+E83+E84</f>
        <v>26604000</v>
      </c>
      <c r="F81" s="401">
        <f t="shared" si="87"/>
        <v>175114000</v>
      </c>
      <c r="G81" s="401">
        <f t="shared" si="87"/>
        <v>0</v>
      </c>
      <c r="H81" s="401">
        <f t="shared" si="87"/>
        <v>175114000</v>
      </c>
      <c r="I81" s="401">
        <f t="shared" ref="I81:J81" si="88">I82+I83+I84</f>
        <v>-11513356</v>
      </c>
      <c r="J81" s="464">
        <f t="shared" si="88"/>
        <v>163600644</v>
      </c>
      <c r="K81" s="464">
        <f>K82+K83+K84+K85</f>
        <v>20395000</v>
      </c>
      <c r="L81" s="464">
        <f>L82+L83+L84+L85</f>
        <v>183995644</v>
      </c>
    </row>
    <row r="82" spans="1:12" s="389" customFormat="1" ht="50.25" customHeight="1">
      <c r="A82" s="458" t="s">
        <v>701</v>
      </c>
      <c r="B82" s="404">
        <v>44000000</v>
      </c>
      <c r="C82" s="404"/>
      <c r="D82" s="404">
        <f t="shared" ref="D82:D84" si="89">B82+C82</f>
        <v>44000000</v>
      </c>
      <c r="E82" s="411">
        <v>6750000</v>
      </c>
      <c r="F82" s="411">
        <f>D82+E82</f>
        <v>50750000</v>
      </c>
      <c r="G82" s="411"/>
      <c r="H82" s="411">
        <f>F82+G82</f>
        <v>50750000</v>
      </c>
      <c r="I82" s="411">
        <v>-3270000</v>
      </c>
      <c r="J82" s="465">
        <f>H82+I82</f>
        <v>47480000</v>
      </c>
      <c r="K82" s="465">
        <v>395000</v>
      </c>
      <c r="L82" s="465">
        <f t="shared" si="58"/>
        <v>47875000</v>
      </c>
    </row>
    <row r="83" spans="1:12" s="389" customFormat="1" ht="51" hidden="1" customHeight="1">
      <c r="A83" s="459" t="s">
        <v>702</v>
      </c>
      <c r="B83" s="404">
        <v>56400000</v>
      </c>
      <c r="C83" s="404">
        <v>28010000</v>
      </c>
      <c r="D83" s="404">
        <f t="shared" si="89"/>
        <v>84410000</v>
      </c>
      <c r="E83" s="414">
        <v>19854000</v>
      </c>
      <c r="F83" s="411">
        <f>D83+E83</f>
        <v>104264000</v>
      </c>
      <c r="G83" s="414"/>
      <c r="H83" s="411">
        <f>F83+G83</f>
        <v>104264000</v>
      </c>
      <c r="I83" s="414">
        <v>11856644</v>
      </c>
      <c r="J83" s="465">
        <f>H83+I83</f>
        <v>116120644</v>
      </c>
      <c r="K83" s="469"/>
      <c r="L83" s="465">
        <f t="shared" si="58"/>
        <v>116120644</v>
      </c>
    </row>
    <row r="84" spans="1:12" s="389" customFormat="1" ht="51.75" hidden="1" customHeight="1">
      <c r="A84" s="458" t="s">
        <v>710</v>
      </c>
      <c r="B84" s="404">
        <v>20100000</v>
      </c>
      <c r="C84" s="404"/>
      <c r="D84" s="404">
        <f t="shared" si="89"/>
        <v>20100000</v>
      </c>
      <c r="E84" s="411"/>
      <c r="F84" s="411">
        <f t="shared" ref="F84:F172" si="90">D84+E84</f>
        <v>20100000</v>
      </c>
      <c r="G84" s="411"/>
      <c r="H84" s="411">
        <f t="shared" ref="H84:H172" si="91">F84+G84</f>
        <v>20100000</v>
      </c>
      <c r="I84" s="411">
        <v>-20100000</v>
      </c>
      <c r="J84" s="465">
        <f t="shared" ref="J84" si="92">H84+I84</f>
        <v>0</v>
      </c>
      <c r="K84" s="469"/>
      <c r="L84" s="465">
        <f t="shared" si="58"/>
        <v>0</v>
      </c>
    </row>
    <row r="85" spans="1:12" s="389" customFormat="1" ht="46.5" customHeight="1">
      <c r="A85" s="458" t="s">
        <v>878</v>
      </c>
      <c r="B85" s="404"/>
      <c r="C85" s="404"/>
      <c r="D85" s="404"/>
      <c r="E85" s="411"/>
      <c r="F85" s="411"/>
      <c r="G85" s="411"/>
      <c r="H85" s="411"/>
      <c r="I85" s="411"/>
      <c r="J85" s="465"/>
      <c r="K85" s="465">
        <f>K86</f>
        <v>20000000</v>
      </c>
      <c r="L85" s="465">
        <f t="shared" si="58"/>
        <v>20000000</v>
      </c>
    </row>
    <row r="86" spans="1:12" s="389" customFormat="1" ht="92.25" customHeight="1">
      <c r="A86" s="475" t="s">
        <v>906</v>
      </c>
      <c r="B86" s="404"/>
      <c r="C86" s="404"/>
      <c r="D86" s="404"/>
      <c r="E86" s="411"/>
      <c r="F86" s="411"/>
      <c r="G86" s="411"/>
      <c r="H86" s="411"/>
      <c r="I86" s="411"/>
      <c r="J86" s="465"/>
      <c r="K86" s="465">
        <v>20000000</v>
      </c>
      <c r="L86" s="465">
        <f t="shared" si="58"/>
        <v>20000000</v>
      </c>
    </row>
    <row r="87" spans="1:12" s="389" customFormat="1" ht="82.5" hidden="1" customHeight="1">
      <c r="A87" s="441" t="s">
        <v>760</v>
      </c>
      <c r="B87" s="401" t="e">
        <f>#REF!</f>
        <v>#REF!</v>
      </c>
      <c r="C87" s="401" t="e">
        <f>#REF!</f>
        <v>#REF!</v>
      </c>
      <c r="D87" s="412" t="e">
        <f>#REF!</f>
        <v>#REF!</v>
      </c>
      <c r="E87" s="412" t="e">
        <f>#REF!</f>
        <v>#REF!</v>
      </c>
      <c r="F87" s="412" t="e">
        <f>#REF!</f>
        <v>#REF!</v>
      </c>
      <c r="G87" s="412" t="e">
        <f>#REF!</f>
        <v>#REF!</v>
      </c>
      <c r="H87" s="412">
        <f>H88+H89</f>
        <v>196800000</v>
      </c>
      <c r="I87" s="412">
        <f t="shared" ref="I87:J87" si="93">I88+I89</f>
        <v>0</v>
      </c>
      <c r="J87" s="467">
        <f t="shared" si="93"/>
        <v>196800000</v>
      </c>
      <c r="K87" s="469"/>
      <c r="L87" s="467">
        <f t="shared" si="58"/>
        <v>196800000</v>
      </c>
    </row>
    <row r="88" spans="1:12" s="389" customFormat="1" ht="62.25" hidden="1" customHeight="1">
      <c r="A88" s="439" t="s">
        <v>842</v>
      </c>
      <c r="B88" s="404">
        <v>0</v>
      </c>
      <c r="C88" s="404">
        <v>80000000</v>
      </c>
      <c r="D88" s="404">
        <f t="shared" ref="D88:D89" si="94">B88+C88</f>
        <v>80000000</v>
      </c>
      <c r="E88" s="411"/>
      <c r="F88" s="411">
        <f t="shared" si="90"/>
        <v>80000000</v>
      </c>
      <c r="G88" s="411"/>
      <c r="H88" s="411">
        <f t="shared" si="91"/>
        <v>80000000</v>
      </c>
      <c r="I88" s="411"/>
      <c r="J88" s="465">
        <f t="shared" ref="J88:J89" si="95">H88+I88</f>
        <v>80000000</v>
      </c>
      <c r="K88" s="469"/>
      <c r="L88" s="465">
        <f t="shared" si="58"/>
        <v>80000000</v>
      </c>
    </row>
    <row r="89" spans="1:12" s="389" customFormat="1" ht="46.5" hidden="1" customHeight="1">
      <c r="A89" s="439" t="s">
        <v>843</v>
      </c>
      <c r="B89" s="404">
        <v>0</v>
      </c>
      <c r="C89" s="404">
        <v>116800000</v>
      </c>
      <c r="D89" s="404">
        <f t="shared" si="94"/>
        <v>116800000</v>
      </c>
      <c r="E89" s="411"/>
      <c r="F89" s="411">
        <f t="shared" si="90"/>
        <v>116800000</v>
      </c>
      <c r="G89" s="411"/>
      <c r="H89" s="411">
        <f t="shared" si="91"/>
        <v>116800000</v>
      </c>
      <c r="I89" s="411"/>
      <c r="J89" s="465">
        <f t="shared" si="95"/>
        <v>116800000</v>
      </c>
      <c r="K89" s="469"/>
      <c r="L89" s="465">
        <f t="shared" si="58"/>
        <v>116800000</v>
      </c>
    </row>
    <row r="90" spans="1:12" s="389" customFormat="1" ht="62.25" customHeight="1">
      <c r="A90" s="424" t="s">
        <v>882</v>
      </c>
      <c r="B90" s="401">
        <f t="shared" ref="B90:K90" si="96">B91</f>
        <v>299870000</v>
      </c>
      <c r="C90" s="401">
        <f t="shared" si="96"/>
        <v>0</v>
      </c>
      <c r="D90" s="401">
        <f t="shared" si="96"/>
        <v>299870000</v>
      </c>
      <c r="E90" s="401">
        <f t="shared" si="96"/>
        <v>28440000</v>
      </c>
      <c r="F90" s="401">
        <f t="shared" si="96"/>
        <v>328310000</v>
      </c>
      <c r="G90" s="401">
        <f t="shared" si="96"/>
        <v>0</v>
      </c>
      <c r="H90" s="401">
        <f t="shared" si="96"/>
        <v>328310000</v>
      </c>
      <c r="I90" s="401">
        <f t="shared" si="96"/>
        <v>0</v>
      </c>
      <c r="J90" s="464">
        <f t="shared" si="96"/>
        <v>326017000</v>
      </c>
      <c r="K90" s="464">
        <f t="shared" si="96"/>
        <v>-29920200</v>
      </c>
      <c r="L90" s="464">
        <f t="shared" si="58"/>
        <v>296096800</v>
      </c>
    </row>
    <row r="91" spans="1:12" s="389" customFormat="1" ht="19.5" customHeight="1">
      <c r="A91" s="433" t="s">
        <v>679</v>
      </c>
      <c r="B91" s="407">
        <f t="shared" ref="B91:K91" si="97">B92+B96+B99+B108+B111+B114+B116+B118+B136+B138+B144+B141+B147+B151+B155+B159+B161+B169+B171</f>
        <v>299870000</v>
      </c>
      <c r="C91" s="407">
        <f t="shared" si="97"/>
        <v>0</v>
      </c>
      <c r="D91" s="407">
        <f t="shared" si="97"/>
        <v>299870000</v>
      </c>
      <c r="E91" s="407">
        <f t="shared" si="97"/>
        <v>28440000</v>
      </c>
      <c r="F91" s="407">
        <f t="shared" si="97"/>
        <v>328310000</v>
      </c>
      <c r="G91" s="407">
        <f t="shared" si="97"/>
        <v>0</v>
      </c>
      <c r="H91" s="407">
        <f t="shared" si="97"/>
        <v>328310000</v>
      </c>
      <c r="I91" s="407">
        <f t="shared" si="97"/>
        <v>0</v>
      </c>
      <c r="J91" s="471">
        <f t="shared" si="97"/>
        <v>326017000</v>
      </c>
      <c r="K91" s="471">
        <f t="shared" si="97"/>
        <v>-29920200</v>
      </c>
      <c r="L91" s="471">
        <f t="shared" si="58"/>
        <v>296096800</v>
      </c>
    </row>
    <row r="92" spans="1:12" s="389" customFormat="1" ht="16.5" hidden="1" customHeight="1">
      <c r="A92" s="442" t="s">
        <v>680</v>
      </c>
      <c r="B92" s="407">
        <f t="shared" ref="B92" si="98">B93+B94+B95</f>
        <v>21000000</v>
      </c>
      <c r="C92" s="407">
        <f t="shared" ref="C92:H92" si="99">C93+C94+C95</f>
        <v>0</v>
      </c>
      <c r="D92" s="407">
        <f t="shared" si="99"/>
        <v>21000000</v>
      </c>
      <c r="E92" s="407">
        <f t="shared" si="99"/>
        <v>-1560000</v>
      </c>
      <c r="F92" s="407">
        <f t="shared" si="99"/>
        <v>19440000</v>
      </c>
      <c r="G92" s="407">
        <f t="shared" si="99"/>
        <v>0</v>
      </c>
      <c r="H92" s="407">
        <f t="shared" si="99"/>
        <v>19440000</v>
      </c>
      <c r="I92" s="407">
        <f t="shared" ref="I92:J92" si="100">I93+I94+I95</f>
        <v>0</v>
      </c>
      <c r="J92" s="471">
        <f t="shared" si="100"/>
        <v>19440000</v>
      </c>
      <c r="K92" s="469"/>
      <c r="L92" s="471">
        <f t="shared" si="58"/>
        <v>19440000</v>
      </c>
    </row>
    <row r="93" spans="1:12" s="389" customFormat="1" ht="67.5" hidden="1" customHeight="1">
      <c r="A93" s="443" t="s">
        <v>876</v>
      </c>
      <c r="B93" s="404">
        <v>6500000</v>
      </c>
      <c r="C93" s="404"/>
      <c r="D93" s="404">
        <f t="shared" ref="D93:D95" si="101">B93+C93</f>
        <v>6500000</v>
      </c>
      <c r="E93" s="411">
        <v>-1560000</v>
      </c>
      <c r="F93" s="411">
        <f t="shared" si="90"/>
        <v>4940000</v>
      </c>
      <c r="G93" s="411"/>
      <c r="H93" s="411">
        <f t="shared" si="91"/>
        <v>4940000</v>
      </c>
      <c r="I93" s="411"/>
      <c r="J93" s="465">
        <f t="shared" ref="J93:J95" si="102">H93+I93</f>
        <v>4940000</v>
      </c>
      <c r="K93" s="469"/>
      <c r="L93" s="465">
        <f t="shared" si="58"/>
        <v>4940000</v>
      </c>
    </row>
    <row r="94" spans="1:12" s="389" customFormat="1" ht="17.25" hidden="1" customHeight="1">
      <c r="A94" s="443" t="s">
        <v>242</v>
      </c>
      <c r="B94" s="404">
        <v>11000000</v>
      </c>
      <c r="C94" s="404"/>
      <c r="D94" s="404">
        <f t="shared" si="101"/>
        <v>11000000</v>
      </c>
      <c r="E94" s="411"/>
      <c r="F94" s="411">
        <f t="shared" si="90"/>
        <v>11000000</v>
      </c>
      <c r="G94" s="411"/>
      <c r="H94" s="411">
        <f t="shared" si="91"/>
        <v>11000000</v>
      </c>
      <c r="I94" s="411"/>
      <c r="J94" s="465">
        <f t="shared" si="102"/>
        <v>11000000</v>
      </c>
      <c r="K94" s="469"/>
      <c r="L94" s="465">
        <f t="shared" si="58"/>
        <v>11000000</v>
      </c>
    </row>
    <row r="95" spans="1:12" s="389" customFormat="1" ht="18.75" hidden="1" customHeight="1">
      <c r="A95" s="443" t="s">
        <v>243</v>
      </c>
      <c r="B95" s="404">
        <v>3500000</v>
      </c>
      <c r="C95" s="404"/>
      <c r="D95" s="404">
        <f t="shared" si="101"/>
        <v>3500000</v>
      </c>
      <c r="E95" s="411"/>
      <c r="F95" s="411">
        <f t="shared" si="90"/>
        <v>3500000</v>
      </c>
      <c r="G95" s="411"/>
      <c r="H95" s="411">
        <f t="shared" si="91"/>
        <v>3500000</v>
      </c>
      <c r="I95" s="411"/>
      <c r="J95" s="465">
        <f t="shared" si="102"/>
        <v>3500000</v>
      </c>
      <c r="K95" s="469"/>
      <c r="L95" s="465">
        <f t="shared" si="58"/>
        <v>3500000</v>
      </c>
    </row>
    <row r="96" spans="1:12" s="389" customFormat="1" ht="17.25" hidden="1" customHeight="1">
      <c r="A96" s="444" t="s">
        <v>460</v>
      </c>
      <c r="B96" s="407">
        <f t="shared" ref="B96:C96" si="103">B97</f>
        <v>30000000</v>
      </c>
      <c r="C96" s="407">
        <f t="shared" si="103"/>
        <v>0</v>
      </c>
      <c r="D96" s="407">
        <f>D97+D98</f>
        <v>30000000</v>
      </c>
      <c r="E96" s="407">
        <f t="shared" ref="E96:H96" si="104">E97+E98</f>
        <v>-5227000</v>
      </c>
      <c r="F96" s="407">
        <f t="shared" si="104"/>
        <v>24773000</v>
      </c>
      <c r="G96" s="407">
        <f t="shared" si="104"/>
        <v>0</v>
      </c>
      <c r="H96" s="407">
        <f t="shared" si="104"/>
        <v>24773000</v>
      </c>
      <c r="I96" s="407">
        <f t="shared" ref="I96:J96" si="105">I97+I98</f>
        <v>0</v>
      </c>
      <c r="J96" s="471">
        <f t="shared" si="105"/>
        <v>24773000</v>
      </c>
      <c r="K96" s="469"/>
      <c r="L96" s="471">
        <f t="shared" si="58"/>
        <v>24773000</v>
      </c>
    </row>
    <row r="97" spans="1:12" s="389" customFormat="1" ht="48.75" hidden="1" customHeight="1">
      <c r="A97" s="443" t="s">
        <v>883</v>
      </c>
      <c r="B97" s="404">
        <v>30000000</v>
      </c>
      <c r="C97" s="404"/>
      <c r="D97" s="404">
        <f t="shared" ref="D97:D103" si="106">B97+C97</f>
        <v>30000000</v>
      </c>
      <c r="E97" s="411">
        <v>-10029000</v>
      </c>
      <c r="F97" s="411">
        <f t="shared" si="90"/>
        <v>19971000</v>
      </c>
      <c r="G97" s="411"/>
      <c r="H97" s="411">
        <f t="shared" si="91"/>
        <v>19971000</v>
      </c>
      <c r="I97" s="411"/>
      <c r="J97" s="465">
        <f t="shared" ref="J97:J98" si="107">H97+I97</f>
        <v>19971000</v>
      </c>
      <c r="K97" s="469"/>
      <c r="L97" s="465">
        <f t="shared" si="58"/>
        <v>19971000</v>
      </c>
    </row>
    <row r="98" spans="1:12" s="389" customFormat="1" ht="33.75" hidden="1" customHeight="1">
      <c r="A98" s="431" t="s">
        <v>884</v>
      </c>
      <c r="B98" s="404"/>
      <c r="C98" s="404"/>
      <c r="D98" s="404"/>
      <c r="E98" s="411">
        <v>4802000</v>
      </c>
      <c r="F98" s="411">
        <f t="shared" si="90"/>
        <v>4802000</v>
      </c>
      <c r="G98" s="411"/>
      <c r="H98" s="411">
        <f t="shared" si="91"/>
        <v>4802000</v>
      </c>
      <c r="I98" s="411"/>
      <c r="J98" s="465">
        <f t="shared" si="107"/>
        <v>4802000</v>
      </c>
      <c r="K98" s="469"/>
      <c r="L98" s="465">
        <f t="shared" si="58"/>
        <v>4802000</v>
      </c>
    </row>
    <row r="99" spans="1:12" s="389" customFormat="1" ht="19.5" customHeight="1">
      <c r="A99" s="442" t="s">
        <v>468</v>
      </c>
      <c r="B99" s="407">
        <f>B100+B101+B102+B103</f>
        <v>18757000</v>
      </c>
      <c r="C99" s="407">
        <f t="shared" ref="C99" si="108">C100+C101+C102+C103</f>
        <v>0</v>
      </c>
      <c r="D99" s="407">
        <f t="shared" ref="D99:J99" si="109">D100+D101+D102+D103+D104+D105+D106+D107</f>
        <v>18757000</v>
      </c>
      <c r="E99" s="407">
        <f t="shared" si="109"/>
        <v>14100000</v>
      </c>
      <c r="F99" s="407">
        <f t="shared" si="109"/>
        <v>32857000</v>
      </c>
      <c r="G99" s="407">
        <f t="shared" si="109"/>
        <v>4750000</v>
      </c>
      <c r="H99" s="407">
        <f t="shared" si="109"/>
        <v>37607000</v>
      </c>
      <c r="I99" s="407">
        <f t="shared" si="109"/>
        <v>0</v>
      </c>
      <c r="J99" s="471">
        <f t="shared" si="109"/>
        <v>37607000</v>
      </c>
      <c r="K99" s="471">
        <f>K100+K101+K102+K103+K104+K105+K106+K107</f>
        <v>-6861200</v>
      </c>
      <c r="L99" s="471">
        <f t="shared" si="58"/>
        <v>30745800</v>
      </c>
    </row>
    <row r="100" spans="1:12" s="389" customFormat="1" ht="32.25" customHeight="1">
      <c r="A100" s="445" t="s">
        <v>703</v>
      </c>
      <c r="B100" s="404">
        <v>10157000</v>
      </c>
      <c r="C100" s="404"/>
      <c r="D100" s="404">
        <f t="shared" si="106"/>
        <v>10157000</v>
      </c>
      <c r="E100" s="411"/>
      <c r="F100" s="411">
        <f t="shared" si="90"/>
        <v>10157000</v>
      </c>
      <c r="G100" s="411"/>
      <c r="H100" s="411">
        <f t="shared" si="91"/>
        <v>10157000</v>
      </c>
      <c r="I100" s="411"/>
      <c r="J100" s="465">
        <f t="shared" ref="J100:J107" si="110">H100+I100</f>
        <v>10157000</v>
      </c>
      <c r="K100" s="465">
        <v>-3341200</v>
      </c>
      <c r="L100" s="465">
        <f t="shared" si="58"/>
        <v>6815800</v>
      </c>
    </row>
    <row r="101" spans="1:12" s="389" customFormat="1" ht="19.5" customHeight="1">
      <c r="A101" s="443" t="s">
        <v>729</v>
      </c>
      <c r="B101" s="404">
        <v>2800000</v>
      </c>
      <c r="C101" s="404"/>
      <c r="D101" s="404">
        <f t="shared" si="106"/>
        <v>2800000</v>
      </c>
      <c r="E101" s="411"/>
      <c r="F101" s="411">
        <f t="shared" si="90"/>
        <v>2800000</v>
      </c>
      <c r="G101" s="411"/>
      <c r="H101" s="411">
        <f t="shared" si="91"/>
        <v>2800000</v>
      </c>
      <c r="I101" s="411"/>
      <c r="J101" s="465">
        <f t="shared" si="110"/>
        <v>2800000</v>
      </c>
      <c r="K101" s="465">
        <v>-1040000</v>
      </c>
      <c r="L101" s="465">
        <f t="shared" si="58"/>
        <v>1760000</v>
      </c>
    </row>
    <row r="102" spans="1:12" s="389" customFormat="1" ht="20.25" customHeight="1">
      <c r="A102" s="445" t="s">
        <v>819</v>
      </c>
      <c r="B102" s="404">
        <v>2100000</v>
      </c>
      <c r="C102" s="404"/>
      <c r="D102" s="404">
        <f t="shared" si="106"/>
        <v>2100000</v>
      </c>
      <c r="E102" s="411">
        <v>1600000</v>
      </c>
      <c r="F102" s="411">
        <f t="shared" si="90"/>
        <v>3700000</v>
      </c>
      <c r="G102" s="411"/>
      <c r="H102" s="411">
        <f t="shared" si="91"/>
        <v>3700000</v>
      </c>
      <c r="I102" s="411"/>
      <c r="J102" s="465">
        <f t="shared" si="110"/>
        <v>3700000</v>
      </c>
      <c r="K102" s="465">
        <v>-680000</v>
      </c>
      <c r="L102" s="465">
        <f t="shared" si="58"/>
        <v>3020000</v>
      </c>
    </row>
    <row r="103" spans="1:12" s="389" customFormat="1" ht="19.5" customHeight="1">
      <c r="A103" s="443" t="s">
        <v>730</v>
      </c>
      <c r="B103" s="404">
        <v>3700000</v>
      </c>
      <c r="C103" s="404"/>
      <c r="D103" s="404">
        <f t="shared" si="106"/>
        <v>3700000</v>
      </c>
      <c r="E103" s="411"/>
      <c r="F103" s="411">
        <f t="shared" si="90"/>
        <v>3700000</v>
      </c>
      <c r="G103" s="411"/>
      <c r="H103" s="411">
        <f t="shared" si="91"/>
        <v>3700000</v>
      </c>
      <c r="I103" s="411"/>
      <c r="J103" s="465">
        <f t="shared" si="110"/>
        <v>3700000</v>
      </c>
      <c r="K103" s="469">
        <v>-900000</v>
      </c>
      <c r="L103" s="465">
        <f t="shared" si="58"/>
        <v>2800000</v>
      </c>
    </row>
    <row r="104" spans="1:12" s="389" customFormat="1" ht="19.5" hidden="1" customHeight="1">
      <c r="A104" s="443" t="s">
        <v>873</v>
      </c>
      <c r="B104" s="404"/>
      <c r="C104" s="404"/>
      <c r="D104" s="404"/>
      <c r="E104" s="411">
        <v>4000000</v>
      </c>
      <c r="F104" s="411">
        <f t="shared" si="90"/>
        <v>4000000</v>
      </c>
      <c r="G104" s="411"/>
      <c r="H104" s="411">
        <f t="shared" si="91"/>
        <v>4000000</v>
      </c>
      <c r="I104" s="411"/>
      <c r="J104" s="465">
        <f t="shared" si="110"/>
        <v>4000000</v>
      </c>
      <c r="K104" s="469"/>
      <c r="L104" s="465">
        <f t="shared" si="58"/>
        <v>4000000</v>
      </c>
    </row>
    <row r="105" spans="1:12" s="389" customFormat="1" ht="19.5" hidden="1" customHeight="1">
      <c r="A105" s="443" t="s">
        <v>874</v>
      </c>
      <c r="B105" s="404"/>
      <c r="C105" s="404"/>
      <c r="D105" s="404"/>
      <c r="E105" s="411">
        <v>4000000</v>
      </c>
      <c r="F105" s="411">
        <f t="shared" si="90"/>
        <v>4000000</v>
      </c>
      <c r="G105" s="411"/>
      <c r="H105" s="411">
        <f t="shared" si="91"/>
        <v>4000000</v>
      </c>
      <c r="I105" s="411"/>
      <c r="J105" s="465">
        <f t="shared" si="110"/>
        <v>4000000</v>
      </c>
      <c r="K105" s="469"/>
      <c r="L105" s="465">
        <f t="shared" si="58"/>
        <v>4000000</v>
      </c>
    </row>
    <row r="106" spans="1:12" s="389" customFormat="1" ht="19.5" hidden="1" customHeight="1">
      <c r="A106" s="443" t="s">
        <v>875</v>
      </c>
      <c r="B106" s="404"/>
      <c r="C106" s="404"/>
      <c r="D106" s="404"/>
      <c r="E106" s="411">
        <v>4500000</v>
      </c>
      <c r="F106" s="411">
        <f t="shared" si="90"/>
        <v>4500000</v>
      </c>
      <c r="G106" s="411"/>
      <c r="H106" s="411">
        <f t="shared" si="91"/>
        <v>4500000</v>
      </c>
      <c r="I106" s="411"/>
      <c r="J106" s="465">
        <f t="shared" si="110"/>
        <v>4500000</v>
      </c>
      <c r="K106" s="469"/>
      <c r="L106" s="465">
        <f t="shared" si="58"/>
        <v>4500000</v>
      </c>
    </row>
    <row r="107" spans="1:12" s="389" customFormat="1" ht="19.5" customHeight="1">
      <c r="A107" s="443" t="s">
        <v>824</v>
      </c>
      <c r="B107" s="404"/>
      <c r="C107" s="404"/>
      <c r="D107" s="404"/>
      <c r="E107" s="411"/>
      <c r="F107" s="411"/>
      <c r="G107" s="411">
        <v>4750000</v>
      </c>
      <c r="H107" s="411">
        <f t="shared" si="91"/>
        <v>4750000</v>
      </c>
      <c r="I107" s="411"/>
      <c r="J107" s="465">
        <f t="shared" si="110"/>
        <v>4750000</v>
      </c>
      <c r="K107" s="465">
        <v>-900000</v>
      </c>
      <c r="L107" s="465">
        <f t="shared" si="58"/>
        <v>3850000</v>
      </c>
    </row>
    <row r="108" spans="1:12" s="389" customFormat="1" ht="18.75" customHeight="1">
      <c r="A108" s="444" t="s">
        <v>681</v>
      </c>
      <c r="B108" s="407">
        <f>B109+B110</f>
        <v>6860000</v>
      </c>
      <c r="C108" s="407">
        <f t="shared" ref="C108:H108" si="111">C109+C110</f>
        <v>0</v>
      </c>
      <c r="D108" s="407">
        <f t="shared" si="111"/>
        <v>6860000</v>
      </c>
      <c r="E108" s="407">
        <f t="shared" si="111"/>
        <v>0</v>
      </c>
      <c r="F108" s="407">
        <f t="shared" si="111"/>
        <v>6860000</v>
      </c>
      <c r="G108" s="407">
        <f t="shared" si="111"/>
        <v>0</v>
      </c>
      <c r="H108" s="407">
        <f t="shared" si="111"/>
        <v>6860000</v>
      </c>
      <c r="I108" s="407">
        <f t="shared" ref="I108:J108" si="112">I109+I110</f>
        <v>0</v>
      </c>
      <c r="J108" s="471">
        <f t="shared" si="112"/>
        <v>6860000</v>
      </c>
      <c r="K108" s="471">
        <f>K109+K110</f>
        <v>-1030000</v>
      </c>
      <c r="L108" s="471">
        <f t="shared" si="58"/>
        <v>5830000</v>
      </c>
    </row>
    <row r="109" spans="1:12" s="389" customFormat="1" ht="34.5" customHeight="1">
      <c r="A109" s="443" t="s">
        <v>885</v>
      </c>
      <c r="B109" s="404">
        <v>1360000</v>
      </c>
      <c r="C109" s="404"/>
      <c r="D109" s="404">
        <f t="shared" ref="D109:D110" si="113">B109+C109</f>
        <v>1360000</v>
      </c>
      <c r="E109" s="411"/>
      <c r="F109" s="411">
        <f t="shared" si="90"/>
        <v>1360000</v>
      </c>
      <c r="G109" s="411"/>
      <c r="H109" s="411">
        <f t="shared" si="91"/>
        <v>1360000</v>
      </c>
      <c r="I109" s="411"/>
      <c r="J109" s="465">
        <f t="shared" ref="J109:J110" si="114">H109+I109</f>
        <v>1360000</v>
      </c>
      <c r="K109" s="465">
        <v>-890000</v>
      </c>
      <c r="L109" s="465">
        <f t="shared" si="58"/>
        <v>470000</v>
      </c>
    </row>
    <row r="110" spans="1:12" s="389" customFormat="1" ht="65.25" customHeight="1">
      <c r="A110" s="443" t="s">
        <v>818</v>
      </c>
      <c r="B110" s="404">
        <v>5500000</v>
      </c>
      <c r="C110" s="404"/>
      <c r="D110" s="404">
        <f t="shared" si="113"/>
        <v>5500000</v>
      </c>
      <c r="E110" s="411"/>
      <c r="F110" s="411">
        <f t="shared" si="90"/>
        <v>5500000</v>
      </c>
      <c r="G110" s="411"/>
      <c r="H110" s="411">
        <f t="shared" si="91"/>
        <v>5500000</v>
      </c>
      <c r="I110" s="411"/>
      <c r="J110" s="465">
        <f t="shared" si="114"/>
        <v>5500000</v>
      </c>
      <c r="K110" s="465">
        <v>-140000</v>
      </c>
      <c r="L110" s="465">
        <f t="shared" si="58"/>
        <v>5360000</v>
      </c>
    </row>
    <row r="111" spans="1:12" s="389" customFormat="1" ht="18" customHeight="1">
      <c r="A111" s="444" t="s">
        <v>682</v>
      </c>
      <c r="B111" s="407">
        <f t="shared" ref="B111" si="115">B112+B113</f>
        <v>15310000</v>
      </c>
      <c r="C111" s="407">
        <f t="shared" ref="C111:H111" si="116">C112+C113</f>
        <v>0</v>
      </c>
      <c r="D111" s="407">
        <f t="shared" si="116"/>
        <v>15310000</v>
      </c>
      <c r="E111" s="407">
        <f t="shared" si="116"/>
        <v>0</v>
      </c>
      <c r="F111" s="407">
        <f t="shared" si="116"/>
        <v>15310000</v>
      </c>
      <c r="G111" s="407">
        <f t="shared" si="116"/>
        <v>0</v>
      </c>
      <c r="H111" s="407">
        <f t="shared" si="116"/>
        <v>15310000</v>
      </c>
      <c r="I111" s="407">
        <f t="shared" ref="I111:J111" si="117">I112+I113</f>
        <v>0</v>
      </c>
      <c r="J111" s="471">
        <f t="shared" si="117"/>
        <v>15310000</v>
      </c>
      <c r="K111" s="471">
        <f>K112+K113</f>
        <v>-12580000</v>
      </c>
      <c r="L111" s="471">
        <f t="shared" si="58"/>
        <v>2730000</v>
      </c>
    </row>
    <row r="112" spans="1:12" s="389" customFormat="1" ht="34.5" customHeight="1">
      <c r="A112" s="446" t="s">
        <v>755</v>
      </c>
      <c r="B112" s="404">
        <v>10810000</v>
      </c>
      <c r="C112" s="404"/>
      <c r="D112" s="404">
        <f>B112+C112</f>
        <v>10810000</v>
      </c>
      <c r="E112" s="411"/>
      <c r="F112" s="411">
        <f t="shared" si="90"/>
        <v>10810000</v>
      </c>
      <c r="G112" s="411"/>
      <c r="H112" s="411">
        <f t="shared" si="91"/>
        <v>10810000</v>
      </c>
      <c r="I112" s="411"/>
      <c r="J112" s="465">
        <f t="shared" ref="J112:J113" si="118">H112+I112</f>
        <v>10810000</v>
      </c>
      <c r="K112" s="465">
        <v>-10810000</v>
      </c>
      <c r="L112" s="465">
        <f t="shared" si="58"/>
        <v>0</v>
      </c>
    </row>
    <row r="113" spans="1:12" s="389" customFormat="1" ht="17.25" customHeight="1">
      <c r="A113" s="443" t="s">
        <v>731</v>
      </c>
      <c r="B113" s="404">
        <v>4500000</v>
      </c>
      <c r="C113" s="404"/>
      <c r="D113" s="404">
        <f>B113+C113</f>
        <v>4500000</v>
      </c>
      <c r="E113" s="411"/>
      <c r="F113" s="411">
        <f t="shared" si="90"/>
        <v>4500000</v>
      </c>
      <c r="G113" s="411"/>
      <c r="H113" s="411">
        <f t="shared" si="91"/>
        <v>4500000</v>
      </c>
      <c r="I113" s="411"/>
      <c r="J113" s="465">
        <f t="shared" si="118"/>
        <v>4500000</v>
      </c>
      <c r="K113" s="465">
        <v>-1770000</v>
      </c>
      <c r="L113" s="465">
        <f t="shared" si="58"/>
        <v>2730000</v>
      </c>
    </row>
    <row r="114" spans="1:12" s="389" customFormat="1" ht="15.75" hidden="1">
      <c r="A114" s="444" t="s">
        <v>683</v>
      </c>
      <c r="B114" s="407">
        <f t="shared" ref="B114:J114" si="119">B115</f>
        <v>3000000</v>
      </c>
      <c r="C114" s="407">
        <f t="shared" si="119"/>
        <v>0</v>
      </c>
      <c r="D114" s="407">
        <f t="shared" si="119"/>
        <v>3000000</v>
      </c>
      <c r="E114" s="407">
        <f t="shared" si="119"/>
        <v>3000000</v>
      </c>
      <c r="F114" s="407">
        <f t="shared" si="119"/>
        <v>6000000</v>
      </c>
      <c r="G114" s="407">
        <f t="shared" si="119"/>
        <v>0</v>
      </c>
      <c r="H114" s="407">
        <f t="shared" si="119"/>
        <v>6000000</v>
      </c>
      <c r="I114" s="407">
        <f t="shared" si="119"/>
        <v>0</v>
      </c>
      <c r="J114" s="471">
        <f t="shared" si="119"/>
        <v>6000000</v>
      </c>
      <c r="K114" s="469"/>
      <c r="L114" s="471">
        <f t="shared" si="58"/>
        <v>6000000</v>
      </c>
    </row>
    <row r="115" spans="1:12" s="389" customFormat="1" ht="18" hidden="1" customHeight="1">
      <c r="A115" s="443" t="s">
        <v>732</v>
      </c>
      <c r="B115" s="404">
        <v>3000000</v>
      </c>
      <c r="C115" s="404"/>
      <c r="D115" s="404">
        <f>B115+C115</f>
        <v>3000000</v>
      </c>
      <c r="E115" s="411">
        <v>3000000</v>
      </c>
      <c r="F115" s="411">
        <f t="shared" si="90"/>
        <v>6000000</v>
      </c>
      <c r="G115" s="411"/>
      <c r="H115" s="411">
        <f t="shared" si="91"/>
        <v>6000000</v>
      </c>
      <c r="I115" s="411"/>
      <c r="J115" s="465">
        <f t="shared" ref="J115" si="120">H115+I115</f>
        <v>6000000</v>
      </c>
      <c r="K115" s="469"/>
      <c r="L115" s="465">
        <f t="shared" si="58"/>
        <v>6000000</v>
      </c>
    </row>
    <row r="116" spans="1:12" s="389" customFormat="1" ht="15.75" customHeight="1">
      <c r="A116" s="442" t="s">
        <v>720</v>
      </c>
      <c r="B116" s="407">
        <f t="shared" ref="B116:J116" si="121">B117</f>
        <v>2921000</v>
      </c>
      <c r="C116" s="407">
        <f t="shared" si="121"/>
        <v>0</v>
      </c>
      <c r="D116" s="407">
        <f t="shared" si="121"/>
        <v>2921000</v>
      </c>
      <c r="E116" s="407">
        <f t="shared" si="121"/>
        <v>0</v>
      </c>
      <c r="F116" s="407">
        <f t="shared" si="121"/>
        <v>2921000</v>
      </c>
      <c r="G116" s="407">
        <f t="shared" si="121"/>
        <v>0</v>
      </c>
      <c r="H116" s="407">
        <f t="shared" si="121"/>
        <v>2921000</v>
      </c>
      <c r="I116" s="407">
        <f t="shared" si="121"/>
        <v>0</v>
      </c>
      <c r="J116" s="471">
        <f t="shared" si="121"/>
        <v>2921000</v>
      </c>
      <c r="K116" s="471">
        <f>K117</f>
        <v>-270000</v>
      </c>
      <c r="L116" s="471">
        <f t="shared" si="58"/>
        <v>2651000</v>
      </c>
    </row>
    <row r="117" spans="1:12" s="389" customFormat="1" ht="50.25" customHeight="1">
      <c r="A117" s="445" t="s">
        <v>902</v>
      </c>
      <c r="B117" s="404">
        <v>2921000</v>
      </c>
      <c r="C117" s="404"/>
      <c r="D117" s="404">
        <f>B117+C117</f>
        <v>2921000</v>
      </c>
      <c r="E117" s="411"/>
      <c r="F117" s="411">
        <f t="shared" si="90"/>
        <v>2921000</v>
      </c>
      <c r="G117" s="411"/>
      <c r="H117" s="411">
        <f t="shared" si="91"/>
        <v>2921000</v>
      </c>
      <c r="I117" s="411"/>
      <c r="J117" s="465">
        <f t="shared" ref="J117" si="122">H117+I117</f>
        <v>2921000</v>
      </c>
      <c r="K117" s="465">
        <v>-270000</v>
      </c>
      <c r="L117" s="465">
        <f t="shared" si="58"/>
        <v>2651000</v>
      </c>
    </row>
    <row r="118" spans="1:12" s="389" customFormat="1" ht="18" customHeight="1">
      <c r="A118" s="442" t="s">
        <v>684</v>
      </c>
      <c r="B118" s="407">
        <f t="shared" ref="B118:J118" si="123">SUM(B119:B125)</f>
        <v>60245000</v>
      </c>
      <c r="C118" s="407">
        <f t="shared" si="123"/>
        <v>0</v>
      </c>
      <c r="D118" s="407">
        <f t="shared" si="123"/>
        <v>60245000</v>
      </c>
      <c r="E118" s="407">
        <f t="shared" si="123"/>
        <v>0</v>
      </c>
      <c r="F118" s="407">
        <f t="shared" si="123"/>
        <v>60245000</v>
      </c>
      <c r="G118" s="407">
        <f t="shared" si="123"/>
        <v>0</v>
      </c>
      <c r="H118" s="407">
        <f t="shared" si="123"/>
        <v>60245000</v>
      </c>
      <c r="I118" s="407">
        <f t="shared" si="123"/>
        <v>0</v>
      </c>
      <c r="J118" s="471">
        <f t="shared" si="123"/>
        <v>60245000</v>
      </c>
      <c r="K118" s="471">
        <f>K119+K120+K121+K122+K123+K124+K125+K126+K127+K128+K129+K130+K131+K132+K133+K134+K135</f>
        <v>-5314000</v>
      </c>
      <c r="L118" s="471">
        <f t="shared" si="58"/>
        <v>54931000</v>
      </c>
    </row>
    <row r="119" spans="1:12" s="389" customFormat="1" ht="49.5" hidden="1" customHeight="1">
      <c r="A119" s="443" t="s">
        <v>733</v>
      </c>
      <c r="B119" s="404">
        <v>2100000</v>
      </c>
      <c r="C119" s="404"/>
      <c r="D119" s="404">
        <f t="shared" ref="D119:D121" si="124">B119+C119</f>
        <v>2100000</v>
      </c>
      <c r="E119" s="411"/>
      <c r="F119" s="411">
        <f t="shared" si="90"/>
        <v>2100000</v>
      </c>
      <c r="G119" s="411"/>
      <c r="H119" s="411">
        <f t="shared" si="91"/>
        <v>2100000</v>
      </c>
      <c r="I119" s="411"/>
      <c r="J119" s="465">
        <f t="shared" ref="J119:J125" si="125">H119+I119</f>
        <v>2100000</v>
      </c>
      <c r="K119" s="469"/>
      <c r="L119" s="465">
        <f t="shared" ref="L119:L195" si="126">J119+K119</f>
        <v>2100000</v>
      </c>
    </row>
    <row r="120" spans="1:12" s="389" customFormat="1" ht="50.25" hidden="1" customHeight="1">
      <c r="A120" s="443" t="s">
        <v>734</v>
      </c>
      <c r="B120" s="404">
        <v>1880000</v>
      </c>
      <c r="C120" s="404"/>
      <c r="D120" s="404">
        <f t="shared" si="124"/>
        <v>1880000</v>
      </c>
      <c r="E120" s="411"/>
      <c r="F120" s="411">
        <f t="shared" si="90"/>
        <v>1880000</v>
      </c>
      <c r="G120" s="411"/>
      <c r="H120" s="411">
        <f t="shared" si="91"/>
        <v>1880000</v>
      </c>
      <c r="I120" s="411"/>
      <c r="J120" s="465">
        <f t="shared" si="125"/>
        <v>1880000</v>
      </c>
      <c r="K120" s="469"/>
      <c r="L120" s="465">
        <f t="shared" si="126"/>
        <v>1880000</v>
      </c>
    </row>
    <row r="121" spans="1:12" s="389" customFormat="1" ht="53.25" hidden="1" customHeight="1">
      <c r="A121" s="443" t="s">
        <v>735</v>
      </c>
      <c r="B121" s="404">
        <v>1600000</v>
      </c>
      <c r="C121" s="404"/>
      <c r="D121" s="404">
        <f t="shared" si="124"/>
        <v>1600000</v>
      </c>
      <c r="E121" s="411"/>
      <c r="F121" s="411">
        <f t="shared" si="90"/>
        <v>1600000</v>
      </c>
      <c r="G121" s="411"/>
      <c r="H121" s="411">
        <f t="shared" si="91"/>
        <v>1600000</v>
      </c>
      <c r="I121" s="411"/>
      <c r="J121" s="465">
        <f t="shared" si="125"/>
        <v>1600000</v>
      </c>
      <c r="K121" s="469"/>
      <c r="L121" s="465">
        <f t="shared" si="126"/>
        <v>1600000</v>
      </c>
    </row>
    <row r="122" spans="1:12" s="389" customFormat="1" ht="47.25" hidden="1" customHeight="1">
      <c r="A122" s="443" t="s">
        <v>736</v>
      </c>
      <c r="B122" s="404">
        <v>980000</v>
      </c>
      <c r="C122" s="404"/>
      <c r="D122" s="404">
        <f t="shared" ref="D122:D125" si="127">B122+C122</f>
        <v>980000</v>
      </c>
      <c r="E122" s="411"/>
      <c r="F122" s="411">
        <f t="shared" si="90"/>
        <v>980000</v>
      </c>
      <c r="G122" s="411"/>
      <c r="H122" s="411">
        <f t="shared" si="91"/>
        <v>980000</v>
      </c>
      <c r="I122" s="411"/>
      <c r="J122" s="465">
        <f t="shared" si="125"/>
        <v>980000</v>
      </c>
      <c r="K122" s="469"/>
      <c r="L122" s="465">
        <f t="shared" si="126"/>
        <v>980000</v>
      </c>
    </row>
    <row r="123" spans="1:12" s="389" customFormat="1" ht="49.5" hidden="1" customHeight="1">
      <c r="A123" s="443" t="s">
        <v>737</v>
      </c>
      <c r="B123" s="404">
        <v>750000</v>
      </c>
      <c r="C123" s="404"/>
      <c r="D123" s="404">
        <f t="shared" si="127"/>
        <v>750000</v>
      </c>
      <c r="E123" s="411"/>
      <c r="F123" s="411">
        <f t="shared" si="90"/>
        <v>750000</v>
      </c>
      <c r="G123" s="411"/>
      <c r="H123" s="411">
        <f t="shared" si="91"/>
        <v>750000</v>
      </c>
      <c r="I123" s="411"/>
      <c r="J123" s="465">
        <f t="shared" si="125"/>
        <v>750000</v>
      </c>
      <c r="K123" s="469"/>
      <c r="L123" s="465">
        <f t="shared" si="126"/>
        <v>750000</v>
      </c>
    </row>
    <row r="124" spans="1:12" s="389" customFormat="1" ht="51" hidden="1" customHeight="1">
      <c r="A124" s="443" t="s">
        <v>738</v>
      </c>
      <c r="B124" s="404">
        <v>690000</v>
      </c>
      <c r="C124" s="404"/>
      <c r="D124" s="404">
        <f t="shared" si="127"/>
        <v>690000</v>
      </c>
      <c r="E124" s="411"/>
      <c r="F124" s="411">
        <f t="shared" si="90"/>
        <v>690000</v>
      </c>
      <c r="G124" s="411"/>
      <c r="H124" s="411">
        <f t="shared" si="91"/>
        <v>690000</v>
      </c>
      <c r="I124" s="411"/>
      <c r="J124" s="465">
        <f t="shared" si="125"/>
        <v>690000</v>
      </c>
      <c r="K124" s="469"/>
      <c r="L124" s="465">
        <f t="shared" si="126"/>
        <v>690000</v>
      </c>
    </row>
    <row r="125" spans="1:12" s="389" customFormat="1" ht="79.5" customHeight="1">
      <c r="A125" s="445" t="s">
        <v>905</v>
      </c>
      <c r="B125" s="404">
        <v>52245000</v>
      </c>
      <c r="C125" s="404"/>
      <c r="D125" s="415">
        <f t="shared" si="127"/>
        <v>52245000</v>
      </c>
      <c r="E125" s="411"/>
      <c r="F125" s="411">
        <f t="shared" si="90"/>
        <v>52245000</v>
      </c>
      <c r="G125" s="411"/>
      <c r="H125" s="411">
        <f t="shared" si="91"/>
        <v>52245000</v>
      </c>
      <c r="I125" s="411"/>
      <c r="J125" s="465">
        <f t="shared" si="125"/>
        <v>52245000</v>
      </c>
      <c r="K125" s="465">
        <v>-8245000</v>
      </c>
      <c r="L125" s="465">
        <f t="shared" si="126"/>
        <v>44000000</v>
      </c>
    </row>
    <row r="126" spans="1:12" s="389" customFormat="1" ht="51.75" customHeight="1">
      <c r="A126" s="460" t="s">
        <v>889</v>
      </c>
      <c r="B126" s="404"/>
      <c r="C126" s="404"/>
      <c r="D126" s="415"/>
      <c r="E126" s="411"/>
      <c r="F126" s="411"/>
      <c r="G126" s="411"/>
      <c r="H126" s="411"/>
      <c r="I126" s="411"/>
      <c r="J126" s="465"/>
      <c r="K126" s="473">
        <v>298000</v>
      </c>
      <c r="L126" s="465">
        <f t="shared" si="126"/>
        <v>298000</v>
      </c>
    </row>
    <row r="127" spans="1:12" s="389" customFormat="1" ht="50.25" customHeight="1">
      <c r="A127" s="461" t="s">
        <v>847</v>
      </c>
      <c r="B127" s="404"/>
      <c r="C127" s="404"/>
      <c r="D127" s="415"/>
      <c r="E127" s="411"/>
      <c r="F127" s="411"/>
      <c r="G127" s="411"/>
      <c r="H127" s="411"/>
      <c r="I127" s="411"/>
      <c r="J127" s="465"/>
      <c r="K127" s="473">
        <v>282000</v>
      </c>
      <c r="L127" s="465">
        <f t="shared" si="126"/>
        <v>282000</v>
      </c>
    </row>
    <row r="128" spans="1:12" s="389" customFormat="1" ht="48" customHeight="1">
      <c r="A128" s="460" t="s">
        <v>848</v>
      </c>
      <c r="B128" s="404"/>
      <c r="C128" s="404"/>
      <c r="D128" s="415"/>
      <c r="E128" s="411"/>
      <c r="F128" s="411"/>
      <c r="G128" s="411"/>
      <c r="H128" s="411"/>
      <c r="I128" s="411"/>
      <c r="J128" s="465"/>
      <c r="K128" s="473">
        <v>300000</v>
      </c>
      <c r="L128" s="465">
        <f t="shared" si="126"/>
        <v>300000</v>
      </c>
    </row>
    <row r="129" spans="1:12" s="389" customFormat="1" ht="47.25">
      <c r="A129" s="460" t="s">
        <v>890</v>
      </c>
      <c r="B129" s="404"/>
      <c r="C129" s="404"/>
      <c r="D129" s="415"/>
      <c r="E129" s="411"/>
      <c r="F129" s="411"/>
      <c r="G129" s="411"/>
      <c r="H129" s="411"/>
      <c r="I129" s="411"/>
      <c r="J129" s="465"/>
      <c r="K129" s="473">
        <v>298000</v>
      </c>
      <c r="L129" s="465">
        <f t="shared" si="126"/>
        <v>298000</v>
      </c>
    </row>
    <row r="130" spans="1:12" s="389" customFormat="1" ht="51" customHeight="1">
      <c r="A130" s="460" t="s">
        <v>887</v>
      </c>
      <c r="B130" s="404"/>
      <c r="C130" s="404"/>
      <c r="D130" s="415"/>
      <c r="E130" s="411"/>
      <c r="F130" s="411"/>
      <c r="G130" s="411"/>
      <c r="H130" s="411"/>
      <c r="I130" s="411"/>
      <c r="J130" s="465"/>
      <c r="K130" s="473">
        <v>300000</v>
      </c>
      <c r="L130" s="465">
        <f t="shared" si="126"/>
        <v>300000</v>
      </c>
    </row>
    <row r="131" spans="1:12" s="389" customFormat="1" ht="51" customHeight="1">
      <c r="A131" s="460" t="s">
        <v>849</v>
      </c>
      <c r="B131" s="404"/>
      <c r="C131" s="404"/>
      <c r="D131" s="415"/>
      <c r="E131" s="411"/>
      <c r="F131" s="411"/>
      <c r="G131" s="411"/>
      <c r="H131" s="411"/>
      <c r="I131" s="411"/>
      <c r="J131" s="465"/>
      <c r="K131" s="473">
        <v>300000</v>
      </c>
      <c r="L131" s="465">
        <f t="shared" si="126"/>
        <v>300000</v>
      </c>
    </row>
    <row r="132" spans="1:12" s="389" customFormat="1" ht="31.5" customHeight="1">
      <c r="A132" s="460" t="s">
        <v>850</v>
      </c>
      <c r="B132" s="404"/>
      <c r="C132" s="404"/>
      <c r="D132" s="415"/>
      <c r="E132" s="411"/>
      <c r="F132" s="411"/>
      <c r="G132" s="411"/>
      <c r="H132" s="411"/>
      <c r="I132" s="411"/>
      <c r="J132" s="465"/>
      <c r="K132" s="473">
        <v>281000</v>
      </c>
      <c r="L132" s="465">
        <f t="shared" si="126"/>
        <v>281000</v>
      </c>
    </row>
    <row r="133" spans="1:12" s="389" customFormat="1" ht="47.25" customHeight="1">
      <c r="A133" s="460" t="s">
        <v>851</v>
      </c>
      <c r="B133" s="404"/>
      <c r="C133" s="404"/>
      <c r="D133" s="415"/>
      <c r="E133" s="411"/>
      <c r="F133" s="411"/>
      <c r="G133" s="411"/>
      <c r="H133" s="411"/>
      <c r="I133" s="411"/>
      <c r="J133" s="465"/>
      <c r="K133" s="473">
        <v>282000</v>
      </c>
      <c r="L133" s="465">
        <f t="shared" si="126"/>
        <v>282000</v>
      </c>
    </row>
    <row r="134" spans="1:12" s="389" customFormat="1" ht="34.5" customHeight="1">
      <c r="A134" s="460" t="s">
        <v>891</v>
      </c>
      <c r="B134" s="404"/>
      <c r="C134" s="404"/>
      <c r="D134" s="415"/>
      <c r="E134" s="411"/>
      <c r="F134" s="411"/>
      <c r="G134" s="411"/>
      <c r="H134" s="411"/>
      <c r="I134" s="411"/>
      <c r="J134" s="465"/>
      <c r="K134" s="473">
        <v>300000</v>
      </c>
      <c r="L134" s="465">
        <f t="shared" si="126"/>
        <v>300000</v>
      </c>
    </row>
    <row r="135" spans="1:12" s="389" customFormat="1" ht="47.25" customHeight="1">
      <c r="A135" s="460" t="s">
        <v>888</v>
      </c>
      <c r="B135" s="404"/>
      <c r="C135" s="404"/>
      <c r="D135" s="415"/>
      <c r="E135" s="411"/>
      <c r="F135" s="411"/>
      <c r="G135" s="411"/>
      <c r="H135" s="411"/>
      <c r="I135" s="411"/>
      <c r="J135" s="465"/>
      <c r="K135" s="473">
        <v>290000</v>
      </c>
      <c r="L135" s="465">
        <f t="shared" si="126"/>
        <v>290000</v>
      </c>
    </row>
    <row r="136" spans="1:12" s="389" customFormat="1" ht="15.75" customHeight="1">
      <c r="A136" s="444" t="s">
        <v>461</v>
      </c>
      <c r="B136" s="407">
        <f t="shared" ref="B136:J136" si="128">B137</f>
        <v>1500000</v>
      </c>
      <c r="C136" s="407">
        <f t="shared" si="128"/>
        <v>0</v>
      </c>
      <c r="D136" s="407">
        <f t="shared" si="128"/>
        <v>1500000</v>
      </c>
      <c r="E136" s="407">
        <f t="shared" si="128"/>
        <v>0</v>
      </c>
      <c r="F136" s="407">
        <f t="shared" si="128"/>
        <v>1500000</v>
      </c>
      <c r="G136" s="407">
        <f t="shared" si="128"/>
        <v>0</v>
      </c>
      <c r="H136" s="407">
        <f t="shared" si="128"/>
        <v>1500000</v>
      </c>
      <c r="I136" s="407">
        <f t="shared" si="128"/>
        <v>0</v>
      </c>
      <c r="J136" s="471">
        <f t="shared" si="128"/>
        <v>1500000</v>
      </c>
      <c r="K136" s="471">
        <f>K137</f>
        <v>-1500000</v>
      </c>
      <c r="L136" s="471">
        <f t="shared" si="126"/>
        <v>0</v>
      </c>
    </row>
    <row r="137" spans="1:12" s="389" customFormat="1" ht="33" customHeight="1">
      <c r="A137" s="443" t="s">
        <v>739</v>
      </c>
      <c r="B137" s="404">
        <v>1500000</v>
      </c>
      <c r="C137" s="404"/>
      <c r="D137" s="404">
        <f>B137+C137</f>
        <v>1500000</v>
      </c>
      <c r="E137" s="411"/>
      <c r="F137" s="411">
        <f t="shared" si="90"/>
        <v>1500000</v>
      </c>
      <c r="G137" s="411"/>
      <c r="H137" s="411">
        <f t="shared" si="91"/>
        <v>1500000</v>
      </c>
      <c r="I137" s="411"/>
      <c r="J137" s="465">
        <f t="shared" ref="J137" si="129">H137+I137</f>
        <v>1500000</v>
      </c>
      <c r="K137" s="473">
        <v>-1500000</v>
      </c>
      <c r="L137" s="465">
        <f t="shared" si="126"/>
        <v>0</v>
      </c>
    </row>
    <row r="138" spans="1:12" s="389" customFormat="1" ht="18" customHeight="1">
      <c r="A138" s="438" t="s">
        <v>685</v>
      </c>
      <c r="B138" s="407">
        <f>B139+B140</f>
        <v>9620000</v>
      </c>
      <c r="C138" s="407">
        <f t="shared" ref="C138:H138" si="130">C139+C140</f>
        <v>0</v>
      </c>
      <c r="D138" s="407">
        <f t="shared" si="130"/>
        <v>9620000</v>
      </c>
      <c r="E138" s="407">
        <f t="shared" si="130"/>
        <v>0</v>
      </c>
      <c r="F138" s="407">
        <f t="shared" si="130"/>
        <v>9620000</v>
      </c>
      <c r="G138" s="407">
        <f t="shared" si="130"/>
        <v>0</v>
      </c>
      <c r="H138" s="407">
        <f t="shared" si="130"/>
        <v>9620000</v>
      </c>
      <c r="I138" s="407">
        <f t="shared" ref="I138:J138" si="131">I139+I140</f>
        <v>0</v>
      </c>
      <c r="J138" s="471">
        <f t="shared" si="131"/>
        <v>9620000</v>
      </c>
      <c r="K138" s="471">
        <f>K139+K140</f>
        <v>-900000</v>
      </c>
      <c r="L138" s="471">
        <f t="shared" si="126"/>
        <v>8720000</v>
      </c>
    </row>
    <row r="139" spans="1:12" s="389" customFormat="1" ht="51" customHeight="1">
      <c r="A139" s="445" t="s">
        <v>877</v>
      </c>
      <c r="B139" s="404">
        <v>5020000</v>
      </c>
      <c r="C139" s="404"/>
      <c r="D139" s="404">
        <f t="shared" ref="D139:D199" si="132">B139+C139</f>
        <v>5020000</v>
      </c>
      <c r="E139" s="411"/>
      <c r="F139" s="411">
        <f t="shared" si="90"/>
        <v>5020000</v>
      </c>
      <c r="G139" s="411"/>
      <c r="H139" s="411">
        <f t="shared" si="91"/>
        <v>5020000</v>
      </c>
      <c r="I139" s="411"/>
      <c r="J139" s="465">
        <f t="shared" ref="J139:J140" si="133">H139+I139</f>
        <v>5020000</v>
      </c>
      <c r="K139" s="473">
        <v>-130000</v>
      </c>
      <c r="L139" s="465">
        <f t="shared" si="126"/>
        <v>4890000</v>
      </c>
    </row>
    <row r="140" spans="1:12" s="389" customFormat="1" ht="33" customHeight="1">
      <c r="A140" s="443" t="s">
        <v>815</v>
      </c>
      <c r="B140" s="404">
        <v>4600000</v>
      </c>
      <c r="C140" s="404"/>
      <c r="D140" s="404">
        <f t="shared" si="132"/>
        <v>4600000</v>
      </c>
      <c r="E140" s="411"/>
      <c r="F140" s="411">
        <f t="shared" si="90"/>
        <v>4600000</v>
      </c>
      <c r="G140" s="411"/>
      <c r="H140" s="411">
        <f t="shared" si="91"/>
        <v>4600000</v>
      </c>
      <c r="I140" s="411"/>
      <c r="J140" s="465">
        <f t="shared" si="133"/>
        <v>4600000</v>
      </c>
      <c r="K140" s="473">
        <v>-770000</v>
      </c>
      <c r="L140" s="465">
        <f t="shared" si="126"/>
        <v>3830000</v>
      </c>
    </row>
    <row r="141" spans="1:12" s="389" customFormat="1" ht="18.75" customHeight="1">
      <c r="A141" s="444" t="s">
        <v>465</v>
      </c>
      <c r="B141" s="407">
        <f t="shared" ref="B141:C141" si="134">B142</f>
        <v>3000000</v>
      </c>
      <c r="C141" s="407">
        <f t="shared" si="134"/>
        <v>0</v>
      </c>
      <c r="D141" s="407">
        <f>D142+D143</f>
        <v>3000000</v>
      </c>
      <c r="E141" s="407">
        <f t="shared" ref="E141:H141" si="135">E142+E143</f>
        <v>4300000</v>
      </c>
      <c r="F141" s="407">
        <f t="shared" si="135"/>
        <v>7300000</v>
      </c>
      <c r="G141" s="407">
        <f t="shared" si="135"/>
        <v>0</v>
      </c>
      <c r="H141" s="407">
        <f t="shared" si="135"/>
        <v>7300000</v>
      </c>
      <c r="I141" s="407">
        <f t="shared" ref="I141:J141" si="136">I142+I143</f>
        <v>0</v>
      </c>
      <c r="J141" s="471">
        <f t="shared" si="136"/>
        <v>7300000</v>
      </c>
      <c r="K141" s="471">
        <f>K142+K143</f>
        <v>10000000</v>
      </c>
      <c r="L141" s="471">
        <f t="shared" si="126"/>
        <v>17300000</v>
      </c>
    </row>
    <row r="142" spans="1:12" s="389" customFormat="1" ht="34.5" customHeight="1">
      <c r="A142" s="445" t="s">
        <v>892</v>
      </c>
      <c r="B142" s="404">
        <v>3000000</v>
      </c>
      <c r="C142" s="404"/>
      <c r="D142" s="404">
        <f t="shared" si="132"/>
        <v>3000000</v>
      </c>
      <c r="E142" s="411"/>
      <c r="F142" s="411">
        <f t="shared" si="90"/>
        <v>3000000</v>
      </c>
      <c r="G142" s="411"/>
      <c r="H142" s="411">
        <f t="shared" si="91"/>
        <v>3000000</v>
      </c>
      <c r="I142" s="411"/>
      <c r="J142" s="465">
        <f t="shared" ref="J142:J143" si="137">H142+I142</f>
        <v>3000000</v>
      </c>
      <c r="K142" s="469">
        <v>10000000</v>
      </c>
      <c r="L142" s="465">
        <f t="shared" si="126"/>
        <v>13000000</v>
      </c>
    </row>
    <row r="143" spans="1:12" s="389" customFormat="1" ht="35.25" hidden="1" customHeight="1">
      <c r="A143" s="443" t="s">
        <v>813</v>
      </c>
      <c r="B143" s="404"/>
      <c r="C143" s="404"/>
      <c r="D143" s="404"/>
      <c r="E143" s="411">
        <v>4300000</v>
      </c>
      <c r="F143" s="411">
        <f t="shared" si="90"/>
        <v>4300000</v>
      </c>
      <c r="G143" s="411"/>
      <c r="H143" s="411">
        <f t="shared" si="91"/>
        <v>4300000</v>
      </c>
      <c r="I143" s="411"/>
      <c r="J143" s="465">
        <f t="shared" si="137"/>
        <v>4300000</v>
      </c>
      <c r="K143" s="469"/>
      <c r="L143" s="465">
        <f t="shared" si="126"/>
        <v>4300000</v>
      </c>
    </row>
    <row r="144" spans="1:12" s="389" customFormat="1" ht="15.75">
      <c r="A144" s="444" t="s">
        <v>462</v>
      </c>
      <c r="B144" s="407">
        <f t="shared" ref="B144" si="138">B145+B146</f>
        <v>2900000</v>
      </c>
      <c r="C144" s="407">
        <f t="shared" ref="C144:H144" si="139">C145+C146</f>
        <v>0</v>
      </c>
      <c r="D144" s="407">
        <f t="shared" si="139"/>
        <v>2900000</v>
      </c>
      <c r="E144" s="407">
        <f t="shared" si="139"/>
        <v>-2000000</v>
      </c>
      <c r="F144" s="407">
        <f t="shared" si="139"/>
        <v>900000</v>
      </c>
      <c r="G144" s="407">
        <f t="shared" si="139"/>
        <v>0</v>
      </c>
      <c r="H144" s="407">
        <f t="shared" si="139"/>
        <v>900000</v>
      </c>
      <c r="I144" s="407">
        <f t="shared" ref="I144:J144" si="140">I145+I146</f>
        <v>0</v>
      </c>
      <c r="J144" s="471">
        <f t="shared" si="140"/>
        <v>900000</v>
      </c>
      <c r="K144" s="471">
        <f>K145+K146</f>
        <v>200000</v>
      </c>
      <c r="L144" s="471">
        <f t="shared" si="126"/>
        <v>1100000</v>
      </c>
    </row>
    <row r="145" spans="1:12" s="389" customFormat="1" ht="18" customHeight="1">
      <c r="A145" s="443" t="s">
        <v>893</v>
      </c>
      <c r="B145" s="404">
        <v>2000000</v>
      </c>
      <c r="C145" s="404"/>
      <c r="D145" s="404">
        <f t="shared" si="132"/>
        <v>2000000</v>
      </c>
      <c r="E145" s="411">
        <v>-2000000</v>
      </c>
      <c r="F145" s="411">
        <f t="shared" si="90"/>
        <v>0</v>
      </c>
      <c r="G145" s="411"/>
      <c r="H145" s="411">
        <f t="shared" si="91"/>
        <v>0</v>
      </c>
      <c r="I145" s="411"/>
      <c r="J145" s="465">
        <f t="shared" ref="J145:J146" si="141">H145+I145</f>
        <v>0</v>
      </c>
      <c r="K145" s="473">
        <v>200000</v>
      </c>
      <c r="L145" s="465">
        <f t="shared" si="126"/>
        <v>200000</v>
      </c>
    </row>
    <row r="146" spans="1:12" s="389" customFormat="1" ht="48.75" hidden="1" customHeight="1">
      <c r="A146" s="443" t="s">
        <v>816</v>
      </c>
      <c r="B146" s="404">
        <v>900000</v>
      </c>
      <c r="C146" s="404"/>
      <c r="D146" s="404">
        <f t="shared" si="132"/>
        <v>900000</v>
      </c>
      <c r="E146" s="411"/>
      <c r="F146" s="411">
        <f t="shared" si="90"/>
        <v>900000</v>
      </c>
      <c r="G146" s="411"/>
      <c r="H146" s="411">
        <f t="shared" si="91"/>
        <v>900000</v>
      </c>
      <c r="I146" s="411"/>
      <c r="J146" s="465">
        <f t="shared" si="141"/>
        <v>900000</v>
      </c>
      <c r="K146" s="469"/>
      <c r="L146" s="465">
        <f t="shared" si="126"/>
        <v>900000</v>
      </c>
    </row>
    <row r="147" spans="1:12" s="389" customFormat="1" ht="16.5" customHeight="1">
      <c r="A147" s="444" t="s">
        <v>0</v>
      </c>
      <c r="B147" s="407">
        <f>B148+B149</f>
        <v>7000000</v>
      </c>
      <c r="C147" s="407">
        <f t="shared" ref="C147:H147" si="142">C148+C149</f>
        <v>0</v>
      </c>
      <c r="D147" s="407">
        <f t="shared" si="142"/>
        <v>7000000</v>
      </c>
      <c r="E147" s="407">
        <f t="shared" si="142"/>
        <v>0</v>
      </c>
      <c r="F147" s="407">
        <f t="shared" si="142"/>
        <v>7000000</v>
      </c>
      <c r="G147" s="407">
        <f t="shared" si="142"/>
        <v>0</v>
      </c>
      <c r="H147" s="407">
        <f t="shared" si="142"/>
        <v>7000000</v>
      </c>
      <c r="I147" s="407">
        <f t="shared" ref="I147:J147" si="143">I148+I149</f>
        <v>0</v>
      </c>
      <c r="J147" s="471">
        <f t="shared" si="143"/>
        <v>4707000</v>
      </c>
      <c r="K147" s="471">
        <f>K148+K149</f>
        <v>-625000</v>
      </c>
      <c r="L147" s="471">
        <f t="shared" si="126"/>
        <v>4082000</v>
      </c>
    </row>
    <row r="148" spans="1:12" s="389" customFormat="1" ht="21.75" customHeight="1">
      <c r="A148" s="445" t="s">
        <v>740</v>
      </c>
      <c r="B148" s="404">
        <v>1750000</v>
      </c>
      <c r="C148" s="404"/>
      <c r="D148" s="404">
        <f t="shared" si="132"/>
        <v>1750000</v>
      </c>
      <c r="E148" s="411"/>
      <c r="F148" s="411">
        <f t="shared" si="90"/>
        <v>1750000</v>
      </c>
      <c r="G148" s="411"/>
      <c r="H148" s="411">
        <f t="shared" si="91"/>
        <v>1750000</v>
      </c>
      <c r="I148" s="411"/>
      <c r="J148" s="465">
        <f t="shared" ref="J148" si="144">H148+I148</f>
        <v>1750000</v>
      </c>
      <c r="K148" s="469">
        <v>-625000</v>
      </c>
      <c r="L148" s="465">
        <f t="shared" si="126"/>
        <v>1125000</v>
      </c>
    </row>
    <row r="149" spans="1:12" s="389" customFormat="1" ht="35.25" hidden="1" customHeight="1">
      <c r="A149" s="443" t="s">
        <v>741</v>
      </c>
      <c r="B149" s="404">
        <v>5250000</v>
      </c>
      <c r="C149" s="404"/>
      <c r="D149" s="404">
        <f t="shared" si="132"/>
        <v>5250000</v>
      </c>
      <c r="E149" s="411"/>
      <c r="F149" s="411">
        <f t="shared" si="90"/>
        <v>5250000</v>
      </c>
      <c r="G149" s="411"/>
      <c r="H149" s="411">
        <f t="shared" si="91"/>
        <v>5250000</v>
      </c>
      <c r="I149" s="411"/>
      <c r="J149" s="465">
        <v>2957000</v>
      </c>
      <c r="K149" s="469"/>
      <c r="L149" s="465">
        <f t="shared" si="126"/>
        <v>2957000</v>
      </c>
    </row>
    <row r="150" spans="1:12" s="389" customFormat="1" ht="35.25" hidden="1" customHeight="1">
      <c r="A150" s="443" t="s">
        <v>868</v>
      </c>
      <c r="B150" s="404"/>
      <c r="C150" s="404"/>
      <c r="D150" s="404"/>
      <c r="E150" s="411"/>
      <c r="F150" s="411"/>
      <c r="G150" s="411"/>
      <c r="H150" s="411"/>
      <c r="I150" s="411"/>
      <c r="J150" s="465">
        <v>2293000</v>
      </c>
      <c r="K150" s="469"/>
      <c r="L150" s="465">
        <f t="shared" si="126"/>
        <v>2293000</v>
      </c>
    </row>
    <row r="151" spans="1:12" s="389" customFormat="1" ht="18.75" customHeight="1">
      <c r="A151" s="444" t="s">
        <v>466</v>
      </c>
      <c r="B151" s="407">
        <f t="shared" ref="B151:C151" si="145">B152</f>
        <v>2070000</v>
      </c>
      <c r="C151" s="407">
        <f t="shared" si="145"/>
        <v>0</v>
      </c>
      <c r="D151" s="407">
        <f>D152+D153+D154</f>
        <v>2070000</v>
      </c>
      <c r="E151" s="407">
        <f t="shared" ref="E151:H151" si="146">E152+E153+E154</f>
        <v>7200000</v>
      </c>
      <c r="F151" s="407">
        <f t="shared" si="146"/>
        <v>9270000</v>
      </c>
      <c r="G151" s="407">
        <f t="shared" si="146"/>
        <v>0</v>
      </c>
      <c r="H151" s="407">
        <f t="shared" si="146"/>
        <v>9270000</v>
      </c>
      <c r="I151" s="407">
        <f t="shared" ref="I151:J151" si="147">I152+I153+I154</f>
        <v>0</v>
      </c>
      <c r="J151" s="471">
        <f t="shared" si="147"/>
        <v>9270000</v>
      </c>
      <c r="K151" s="471">
        <f>K152+K153+K154</f>
        <v>-6150000</v>
      </c>
      <c r="L151" s="471">
        <f t="shared" si="126"/>
        <v>3120000</v>
      </c>
    </row>
    <row r="152" spans="1:12" s="389" customFormat="1" ht="19.5" customHeight="1">
      <c r="A152" s="443" t="s">
        <v>742</v>
      </c>
      <c r="B152" s="404">
        <v>2070000</v>
      </c>
      <c r="C152" s="404"/>
      <c r="D152" s="404">
        <f t="shared" si="132"/>
        <v>2070000</v>
      </c>
      <c r="E152" s="411">
        <v>2000000</v>
      </c>
      <c r="F152" s="411">
        <f t="shared" si="90"/>
        <v>4070000</v>
      </c>
      <c r="G152" s="411"/>
      <c r="H152" s="411">
        <f t="shared" si="91"/>
        <v>4070000</v>
      </c>
      <c r="I152" s="411"/>
      <c r="J152" s="465">
        <f t="shared" ref="J152:J154" si="148">H152+I152</f>
        <v>4070000</v>
      </c>
      <c r="K152" s="469">
        <v>-950000</v>
      </c>
      <c r="L152" s="465">
        <f t="shared" si="126"/>
        <v>3120000</v>
      </c>
    </row>
    <row r="153" spans="1:12" s="389" customFormat="1" ht="18.75" customHeight="1">
      <c r="A153" s="454" t="s">
        <v>894</v>
      </c>
      <c r="B153" s="404"/>
      <c r="C153" s="404"/>
      <c r="D153" s="404"/>
      <c r="E153" s="411">
        <v>2000000</v>
      </c>
      <c r="F153" s="411">
        <f t="shared" si="90"/>
        <v>2000000</v>
      </c>
      <c r="G153" s="411"/>
      <c r="H153" s="411">
        <f t="shared" si="91"/>
        <v>2000000</v>
      </c>
      <c r="I153" s="411"/>
      <c r="J153" s="465">
        <f t="shared" si="148"/>
        <v>2000000</v>
      </c>
      <c r="K153" s="465">
        <v>-2000000</v>
      </c>
      <c r="L153" s="465">
        <f t="shared" si="126"/>
        <v>0</v>
      </c>
    </row>
    <row r="154" spans="1:12" s="389" customFormat="1" ht="19.5" customHeight="1">
      <c r="A154" s="431" t="s">
        <v>895</v>
      </c>
      <c r="B154" s="404"/>
      <c r="C154" s="404"/>
      <c r="D154" s="404"/>
      <c r="E154" s="411">
        <v>3200000</v>
      </c>
      <c r="F154" s="411">
        <f t="shared" si="90"/>
        <v>3200000</v>
      </c>
      <c r="G154" s="411"/>
      <c r="H154" s="411">
        <f t="shared" si="91"/>
        <v>3200000</v>
      </c>
      <c r="I154" s="411"/>
      <c r="J154" s="465">
        <f t="shared" si="148"/>
        <v>3200000</v>
      </c>
      <c r="K154" s="465">
        <v>-3200000</v>
      </c>
      <c r="L154" s="465">
        <f t="shared" si="126"/>
        <v>0</v>
      </c>
    </row>
    <row r="155" spans="1:12" s="389" customFormat="1" ht="18.75" customHeight="1">
      <c r="A155" s="442" t="s">
        <v>686</v>
      </c>
      <c r="B155" s="407">
        <f t="shared" ref="B155" si="149">B156+B157</f>
        <v>7114000</v>
      </c>
      <c r="C155" s="407">
        <f t="shared" ref="C155:H155" si="150">C156+C157</f>
        <v>0</v>
      </c>
      <c r="D155" s="407">
        <f t="shared" si="150"/>
        <v>7114000</v>
      </c>
      <c r="E155" s="407">
        <f t="shared" si="150"/>
        <v>0</v>
      </c>
      <c r="F155" s="407">
        <f t="shared" si="150"/>
        <v>7114000</v>
      </c>
      <c r="G155" s="407">
        <f t="shared" si="150"/>
        <v>0</v>
      </c>
      <c r="H155" s="407">
        <f t="shared" si="150"/>
        <v>7114000</v>
      </c>
      <c r="I155" s="407">
        <f t="shared" ref="I155:J155" si="151">I156+I157</f>
        <v>0</v>
      </c>
      <c r="J155" s="471">
        <f t="shared" si="151"/>
        <v>7114000</v>
      </c>
      <c r="K155" s="472">
        <f>K156+K157+K158</f>
        <v>-2140000</v>
      </c>
      <c r="L155" s="471">
        <f t="shared" si="126"/>
        <v>4974000</v>
      </c>
    </row>
    <row r="156" spans="1:12" s="389" customFormat="1" ht="18.75" customHeight="1">
      <c r="A156" s="443" t="s">
        <v>743</v>
      </c>
      <c r="B156" s="404">
        <v>4214000</v>
      </c>
      <c r="C156" s="404"/>
      <c r="D156" s="404">
        <f t="shared" si="132"/>
        <v>4214000</v>
      </c>
      <c r="E156" s="411"/>
      <c r="F156" s="411">
        <f t="shared" si="90"/>
        <v>4214000</v>
      </c>
      <c r="G156" s="411"/>
      <c r="H156" s="411">
        <f t="shared" si="91"/>
        <v>4214000</v>
      </c>
      <c r="I156" s="411"/>
      <c r="J156" s="465">
        <f t="shared" ref="J156:J157" si="152">H156+I156</f>
        <v>4214000</v>
      </c>
      <c r="K156" s="465">
        <v>-1400000</v>
      </c>
      <c r="L156" s="465">
        <f t="shared" si="126"/>
        <v>2814000</v>
      </c>
    </row>
    <row r="157" spans="1:12" s="389" customFormat="1" ht="18.75" customHeight="1">
      <c r="A157" s="443" t="s">
        <v>363</v>
      </c>
      <c r="B157" s="404">
        <v>2900000</v>
      </c>
      <c r="C157" s="404"/>
      <c r="D157" s="404">
        <f t="shared" si="132"/>
        <v>2900000</v>
      </c>
      <c r="E157" s="411"/>
      <c r="F157" s="411">
        <f t="shared" si="90"/>
        <v>2900000</v>
      </c>
      <c r="G157" s="411"/>
      <c r="H157" s="411">
        <f t="shared" si="91"/>
        <v>2900000</v>
      </c>
      <c r="I157" s="411"/>
      <c r="J157" s="465">
        <f t="shared" si="152"/>
        <v>2900000</v>
      </c>
      <c r="K157" s="465">
        <v>-1500000</v>
      </c>
      <c r="L157" s="465">
        <f t="shared" si="126"/>
        <v>1400000</v>
      </c>
    </row>
    <row r="158" spans="1:12" s="389" customFormat="1" ht="31.5" customHeight="1">
      <c r="A158" s="443" t="s">
        <v>896</v>
      </c>
      <c r="B158" s="404"/>
      <c r="C158" s="404"/>
      <c r="D158" s="404"/>
      <c r="E158" s="411"/>
      <c r="F158" s="411"/>
      <c r="G158" s="411"/>
      <c r="H158" s="411"/>
      <c r="I158" s="411"/>
      <c r="J158" s="465"/>
      <c r="K158" s="465">
        <v>760000</v>
      </c>
      <c r="L158" s="465">
        <f t="shared" si="126"/>
        <v>760000</v>
      </c>
    </row>
    <row r="159" spans="1:12" s="389" customFormat="1" ht="17.25" customHeight="1">
      <c r="A159" s="444" t="s">
        <v>463</v>
      </c>
      <c r="B159" s="407">
        <f t="shared" ref="B159:J159" si="153">B160</f>
        <v>2600000</v>
      </c>
      <c r="C159" s="407">
        <f t="shared" si="153"/>
        <v>0</v>
      </c>
      <c r="D159" s="407">
        <f t="shared" si="153"/>
        <v>2600000</v>
      </c>
      <c r="E159" s="407">
        <f t="shared" si="153"/>
        <v>0</v>
      </c>
      <c r="F159" s="407">
        <f t="shared" si="153"/>
        <v>2600000</v>
      </c>
      <c r="G159" s="407">
        <f t="shared" si="153"/>
        <v>0</v>
      </c>
      <c r="H159" s="407">
        <f t="shared" si="153"/>
        <v>2600000</v>
      </c>
      <c r="I159" s="407">
        <f t="shared" si="153"/>
        <v>0</v>
      </c>
      <c r="J159" s="471">
        <f t="shared" si="153"/>
        <v>2600000</v>
      </c>
      <c r="K159" s="471">
        <f>K160</f>
        <v>-1070000</v>
      </c>
      <c r="L159" s="471">
        <f t="shared" si="126"/>
        <v>1530000</v>
      </c>
    </row>
    <row r="160" spans="1:12" s="389" customFormat="1" ht="20.25" customHeight="1">
      <c r="A160" s="443" t="s">
        <v>817</v>
      </c>
      <c r="B160" s="404">
        <v>2600000</v>
      </c>
      <c r="C160" s="404"/>
      <c r="D160" s="404">
        <f t="shared" si="132"/>
        <v>2600000</v>
      </c>
      <c r="E160" s="411"/>
      <c r="F160" s="411">
        <f t="shared" si="90"/>
        <v>2600000</v>
      </c>
      <c r="G160" s="411"/>
      <c r="H160" s="411">
        <f t="shared" si="91"/>
        <v>2600000</v>
      </c>
      <c r="I160" s="411"/>
      <c r="J160" s="465">
        <f t="shared" ref="J160" si="154">H160+I160</f>
        <v>2600000</v>
      </c>
      <c r="K160" s="465">
        <v>-1070000</v>
      </c>
      <c r="L160" s="465">
        <f t="shared" si="126"/>
        <v>1530000</v>
      </c>
    </row>
    <row r="161" spans="1:12" s="389" customFormat="1" ht="15.75">
      <c r="A161" s="442" t="s">
        <v>464</v>
      </c>
      <c r="B161" s="407">
        <f t="shared" ref="B161" si="155">B162+B163+B164</f>
        <v>70349000</v>
      </c>
      <c r="C161" s="407">
        <f t="shared" ref="C161" si="156">C162+C163+C164</f>
        <v>0</v>
      </c>
      <c r="D161" s="407">
        <f>D162+D163+D164+D165+D166+D167+D168</f>
        <v>70349000</v>
      </c>
      <c r="E161" s="407">
        <f t="shared" ref="E161:H161" si="157">E162+E163+E164+E165+E166+E167+E168</f>
        <v>15227000</v>
      </c>
      <c r="F161" s="407">
        <f t="shared" si="157"/>
        <v>85576000</v>
      </c>
      <c r="G161" s="407">
        <f t="shared" si="157"/>
        <v>-2350000</v>
      </c>
      <c r="H161" s="407">
        <f t="shared" si="157"/>
        <v>83226000</v>
      </c>
      <c r="I161" s="407">
        <f t="shared" ref="I161:J161" si="158">I162+I163+I164+I165+I166+I167+I168</f>
        <v>0</v>
      </c>
      <c r="J161" s="471">
        <f t="shared" si="158"/>
        <v>83226000</v>
      </c>
      <c r="K161" s="471">
        <f>K162+K163+K164+K165+K166+K167+K168</f>
        <v>3900000</v>
      </c>
      <c r="L161" s="471">
        <f t="shared" si="126"/>
        <v>87126000</v>
      </c>
    </row>
    <row r="162" spans="1:12" s="389" customFormat="1" ht="51" hidden="1" customHeight="1">
      <c r="A162" s="443" t="s">
        <v>869</v>
      </c>
      <c r="B162" s="404">
        <v>14249000</v>
      </c>
      <c r="C162" s="404"/>
      <c r="D162" s="404">
        <f t="shared" si="132"/>
        <v>14249000</v>
      </c>
      <c r="E162" s="411"/>
      <c r="F162" s="411">
        <f t="shared" si="90"/>
        <v>14249000</v>
      </c>
      <c r="G162" s="411"/>
      <c r="H162" s="411">
        <f t="shared" si="91"/>
        <v>14249000</v>
      </c>
      <c r="I162" s="411"/>
      <c r="J162" s="465">
        <f t="shared" ref="J162:J168" si="159">H162+I162</f>
        <v>14249000</v>
      </c>
      <c r="K162" s="469"/>
      <c r="L162" s="465">
        <f t="shared" si="126"/>
        <v>14249000</v>
      </c>
    </row>
    <row r="163" spans="1:12" s="389" customFormat="1" ht="33" customHeight="1">
      <c r="A163" s="443" t="s">
        <v>744</v>
      </c>
      <c r="B163" s="404">
        <v>56000000</v>
      </c>
      <c r="C163" s="404"/>
      <c r="D163" s="404">
        <f t="shared" si="132"/>
        <v>56000000</v>
      </c>
      <c r="E163" s="411"/>
      <c r="F163" s="411">
        <f t="shared" si="90"/>
        <v>56000000</v>
      </c>
      <c r="G163" s="411">
        <v>-2350000</v>
      </c>
      <c r="H163" s="411">
        <f t="shared" si="91"/>
        <v>53650000</v>
      </c>
      <c r="I163" s="411"/>
      <c r="J163" s="465">
        <f t="shared" si="159"/>
        <v>53650000</v>
      </c>
      <c r="K163" s="465">
        <v>4000000</v>
      </c>
      <c r="L163" s="465">
        <f t="shared" si="126"/>
        <v>57650000</v>
      </c>
    </row>
    <row r="164" spans="1:12" s="389" customFormat="1" ht="18.75" customHeight="1">
      <c r="A164" s="443" t="s">
        <v>745</v>
      </c>
      <c r="B164" s="404">
        <v>100000</v>
      </c>
      <c r="C164" s="404"/>
      <c r="D164" s="404">
        <f t="shared" si="132"/>
        <v>100000</v>
      </c>
      <c r="E164" s="411"/>
      <c r="F164" s="411">
        <f t="shared" si="90"/>
        <v>100000</v>
      </c>
      <c r="G164" s="411"/>
      <c r="H164" s="411">
        <f t="shared" si="91"/>
        <v>100000</v>
      </c>
      <c r="I164" s="411"/>
      <c r="J164" s="465">
        <f t="shared" si="159"/>
        <v>100000</v>
      </c>
      <c r="K164" s="465">
        <v>-100000</v>
      </c>
      <c r="L164" s="465">
        <f t="shared" si="126"/>
        <v>0</v>
      </c>
    </row>
    <row r="165" spans="1:12" s="389" customFormat="1" ht="24" hidden="1" customHeight="1">
      <c r="A165" s="443" t="s">
        <v>870</v>
      </c>
      <c r="B165" s="404"/>
      <c r="C165" s="404"/>
      <c r="D165" s="404"/>
      <c r="E165" s="404">
        <v>3540000</v>
      </c>
      <c r="F165" s="411">
        <f t="shared" si="90"/>
        <v>3540000</v>
      </c>
      <c r="G165" s="404"/>
      <c r="H165" s="411">
        <f t="shared" si="91"/>
        <v>3540000</v>
      </c>
      <c r="I165" s="404"/>
      <c r="J165" s="465">
        <f t="shared" si="159"/>
        <v>3540000</v>
      </c>
      <c r="K165" s="469"/>
      <c r="L165" s="465">
        <f t="shared" si="126"/>
        <v>3540000</v>
      </c>
    </row>
    <row r="166" spans="1:12" s="389" customFormat="1" ht="24" hidden="1" customHeight="1">
      <c r="A166" s="443" t="s">
        <v>871</v>
      </c>
      <c r="B166" s="404"/>
      <c r="C166" s="404"/>
      <c r="D166" s="404"/>
      <c r="E166" s="404">
        <v>6380000</v>
      </c>
      <c r="F166" s="411">
        <f t="shared" si="90"/>
        <v>6380000</v>
      </c>
      <c r="G166" s="404"/>
      <c r="H166" s="411">
        <f t="shared" si="91"/>
        <v>6380000</v>
      </c>
      <c r="I166" s="404"/>
      <c r="J166" s="465">
        <f t="shared" si="159"/>
        <v>6380000</v>
      </c>
      <c r="K166" s="469"/>
      <c r="L166" s="465">
        <f t="shared" si="126"/>
        <v>6380000</v>
      </c>
    </row>
    <row r="167" spans="1:12" s="389" customFormat="1" ht="21.75" hidden="1" customHeight="1">
      <c r="A167" s="431" t="s">
        <v>872</v>
      </c>
      <c r="B167" s="404"/>
      <c r="C167" s="404"/>
      <c r="D167" s="404"/>
      <c r="E167" s="404">
        <v>4380000</v>
      </c>
      <c r="F167" s="411">
        <f t="shared" si="90"/>
        <v>4380000</v>
      </c>
      <c r="G167" s="404"/>
      <c r="H167" s="411">
        <f t="shared" si="91"/>
        <v>4380000</v>
      </c>
      <c r="I167" s="404"/>
      <c r="J167" s="465">
        <f t="shared" si="159"/>
        <v>4380000</v>
      </c>
      <c r="K167" s="469"/>
      <c r="L167" s="465">
        <f t="shared" si="126"/>
        <v>4380000</v>
      </c>
    </row>
    <row r="168" spans="1:12" s="389" customFormat="1" ht="35.25" hidden="1" customHeight="1">
      <c r="A168" s="443" t="s">
        <v>814</v>
      </c>
      <c r="B168" s="404"/>
      <c r="C168" s="404"/>
      <c r="D168" s="404"/>
      <c r="E168" s="404">
        <v>927000</v>
      </c>
      <c r="F168" s="411">
        <f t="shared" si="90"/>
        <v>927000</v>
      </c>
      <c r="G168" s="404"/>
      <c r="H168" s="411">
        <f t="shared" si="91"/>
        <v>927000</v>
      </c>
      <c r="I168" s="404"/>
      <c r="J168" s="465">
        <f t="shared" si="159"/>
        <v>927000</v>
      </c>
      <c r="K168" s="469"/>
      <c r="L168" s="465">
        <f t="shared" si="126"/>
        <v>927000</v>
      </c>
    </row>
    <row r="169" spans="1:12" s="389" customFormat="1" ht="15.75" customHeight="1">
      <c r="A169" s="444" t="s">
        <v>467</v>
      </c>
      <c r="B169" s="407">
        <f t="shared" ref="B169:J169" si="160">B170</f>
        <v>8000000</v>
      </c>
      <c r="C169" s="407">
        <f t="shared" si="160"/>
        <v>0</v>
      </c>
      <c r="D169" s="407">
        <f t="shared" si="160"/>
        <v>8000000</v>
      </c>
      <c r="E169" s="407">
        <f t="shared" si="160"/>
        <v>0</v>
      </c>
      <c r="F169" s="407">
        <f t="shared" si="160"/>
        <v>8000000</v>
      </c>
      <c r="G169" s="407">
        <f t="shared" si="160"/>
        <v>0</v>
      </c>
      <c r="H169" s="407">
        <f t="shared" si="160"/>
        <v>8000000</v>
      </c>
      <c r="I169" s="407">
        <f t="shared" si="160"/>
        <v>0</v>
      </c>
      <c r="J169" s="471">
        <f t="shared" si="160"/>
        <v>8000000</v>
      </c>
      <c r="K169" s="471">
        <f>K170</f>
        <v>-1030000</v>
      </c>
      <c r="L169" s="471">
        <f t="shared" si="126"/>
        <v>6970000</v>
      </c>
    </row>
    <row r="170" spans="1:12" s="389" customFormat="1" ht="33" customHeight="1">
      <c r="A170" s="443" t="s">
        <v>897</v>
      </c>
      <c r="B170" s="404">
        <v>8000000</v>
      </c>
      <c r="C170" s="404"/>
      <c r="D170" s="404">
        <f t="shared" si="132"/>
        <v>8000000</v>
      </c>
      <c r="E170" s="411"/>
      <c r="F170" s="411">
        <f t="shared" si="90"/>
        <v>8000000</v>
      </c>
      <c r="G170" s="411"/>
      <c r="H170" s="411">
        <f t="shared" si="91"/>
        <v>8000000</v>
      </c>
      <c r="I170" s="411"/>
      <c r="J170" s="465">
        <f t="shared" ref="J170" si="161">H170+I170</f>
        <v>8000000</v>
      </c>
      <c r="K170" s="465">
        <v>-1030000</v>
      </c>
      <c r="L170" s="465">
        <f t="shared" si="126"/>
        <v>6970000</v>
      </c>
    </row>
    <row r="171" spans="1:12" s="389" customFormat="1" ht="15.75" customHeight="1">
      <c r="A171" s="444" t="s">
        <v>687</v>
      </c>
      <c r="B171" s="407">
        <f t="shared" ref="B171" si="162">B172+B173</f>
        <v>27624000</v>
      </c>
      <c r="C171" s="407">
        <f t="shared" ref="C171:H171" si="163">C172+C173</f>
        <v>0</v>
      </c>
      <c r="D171" s="407">
        <f t="shared" si="163"/>
        <v>27624000</v>
      </c>
      <c r="E171" s="407">
        <f t="shared" si="163"/>
        <v>-6600000</v>
      </c>
      <c r="F171" s="407">
        <f t="shared" si="163"/>
        <v>21024000</v>
      </c>
      <c r="G171" s="407">
        <f t="shared" si="163"/>
        <v>-2400000</v>
      </c>
      <c r="H171" s="407">
        <f t="shared" si="163"/>
        <v>18624000</v>
      </c>
      <c r="I171" s="407">
        <f t="shared" ref="I171:J171" si="164">I172+I173</f>
        <v>0</v>
      </c>
      <c r="J171" s="471">
        <f t="shared" si="164"/>
        <v>18624000</v>
      </c>
      <c r="K171" s="471">
        <f>K172+K173</f>
        <v>-4550000</v>
      </c>
      <c r="L171" s="471">
        <f t="shared" si="126"/>
        <v>14074000</v>
      </c>
    </row>
    <row r="172" spans="1:12" s="389" customFormat="1" ht="23.25" hidden="1" customHeight="1">
      <c r="A172" s="445" t="s">
        <v>721</v>
      </c>
      <c r="B172" s="404">
        <v>3124000</v>
      </c>
      <c r="C172" s="404"/>
      <c r="D172" s="404">
        <f t="shared" si="132"/>
        <v>3124000</v>
      </c>
      <c r="E172" s="411"/>
      <c r="F172" s="411">
        <f t="shared" si="90"/>
        <v>3124000</v>
      </c>
      <c r="G172" s="411"/>
      <c r="H172" s="411">
        <f t="shared" si="91"/>
        <v>3124000</v>
      </c>
      <c r="I172" s="411"/>
      <c r="J172" s="465">
        <f t="shared" ref="J172:J173" si="165">H172+I172</f>
        <v>3124000</v>
      </c>
      <c r="K172" s="469"/>
      <c r="L172" s="465">
        <f t="shared" si="126"/>
        <v>3124000</v>
      </c>
    </row>
    <row r="173" spans="1:12" s="389" customFormat="1" ht="47.25" customHeight="1">
      <c r="A173" s="443" t="s">
        <v>903</v>
      </c>
      <c r="B173" s="404">
        <v>24500000</v>
      </c>
      <c r="C173" s="404"/>
      <c r="D173" s="404">
        <f t="shared" si="132"/>
        <v>24500000</v>
      </c>
      <c r="E173" s="411">
        <v>-6600000</v>
      </c>
      <c r="F173" s="411">
        <f t="shared" ref="F173:F207" si="166">D173+E173</f>
        <v>17900000</v>
      </c>
      <c r="G173" s="411">
        <v>-2400000</v>
      </c>
      <c r="H173" s="411">
        <f t="shared" ref="H173:H211" si="167">F173+G173</f>
        <v>15500000</v>
      </c>
      <c r="I173" s="411"/>
      <c r="J173" s="465">
        <f t="shared" si="165"/>
        <v>15500000</v>
      </c>
      <c r="K173" s="465">
        <v>-4550000</v>
      </c>
      <c r="L173" s="465">
        <f t="shared" si="126"/>
        <v>10950000</v>
      </c>
    </row>
    <row r="174" spans="1:12" s="389" customFormat="1" ht="31.5" customHeight="1">
      <c r="A174" s="424" t="s">
        <v>898</v>
      </c>
      <c r="B174" s="400">
        <f>B175</f>
        <v>112937000</v>
      </c>
      <c r="C174" s="400">
        <f t="shared" ref="C174" si="168">C175</f>
        <v>0</v>
      </c>
      <c r="D174" s="401">
        <f>D175+D211</f>
        <v>112937000</v>
      </c>
      <c r="E174" s="401">
        <f t="shared" ref="E174:H174" si="169">E175+E211</f>
        <v>11560000</v>
      </c>
      <c r="F174" s="401">
        <f t="shared" si="169"/>
        <v>124497000</v>
      </c>
      <c r="G174" s="401">
        <f t="shared" si="169"/>
        <v>0</v>
      </c>
      <c r="H174" s="401">
        <f t="shared" si="169"/>
        <v>124497000</v>
      </c>
      <c r="I174" s="401">
        <f t="shared" ref="I174:L174" si="170">I175+I211</f>
        <v>0</v>
      </c>
      <c r="J174" s="464">
        <f t="shared" si="170"/>
        <v>124497000</v>
      </c>
      <c r="K174" s="464">
        <f t="shared" si="170"/>
        <v>7525200</v>
      </c>
      <c r="L174" s="464">
        <f t="shared" si="170"/>
        <v>132022200</v>
      </c>
    </row>
    <row r="175" spans="1:12" s="389" customFormat="1" ht="47.25" customHeight="1">
      <c r="A175" s="447" t="s">
        <v>678</v>
      </c>
      <c r="B175" s="413">
        <f t="shared" ref="B175:F175" si="171">B176+B179+B181+B185+B187+B194+B196+B201+B203+B206+B209</f>
        <v>112937000</v>
      </c>
      <c r="C175" s="413">
        <f t="shared" si="171"/>
        <v>0</v>
      </c>
      <c r="D175" s="413">
        <f t="shared" si="171"/>
        <v>112937000</v>
      </c>
      <c r="E175" s="413">
        <f t="shared" si="171"/>
        <v>-3367000</v>
      </c>
      <c r="F175" s="413">
        <f t="shared" si="171"/>
        <v>109570000</v>
      </c>
      <c r="G175" s="413">
        <f t="shared" ref="G175:H175" si="172">G176+G179+G181+G185+G187+G194+G196+G201+G203+G206+G209</f>
        <v>3451000</v>
      </c>
      <c r="H175" s="413">
        <f t="shared" si="172"/>
        <v>113021000</v>
      </c>
      <c r="I175" s="413">
        <f t="shared" ref="I175:L175" si="173">I176+I179+I181+I185+I187+I194+I196+I201+I203+I206+I209</f>
        <v>0</v>
      </c>
      <c r="J175" s="466">
        <f t="shared" si="173"/>
        <v>113021000</v>
      </c>
      <c r="K175" s="466">
        <f t="shared" si="173"/>
        <v>4964200</v>
      </c>
      <c r="L175" s="466">
        <f t="shared" si="173"/>
        <v>117985200</v>
      </c>
    </row>
    <row r="176" spans="1:12" s="389" customFormat="1" ht="18.75" customHeight="1">
      <c r="A176" s="437" t="s">
        <v>680</v>
      </c>
      <c r="B176" s="406">
        <f>B177</f>
        <v>45000000</v>
      </c>
      <c r="C176" s="406">
        <f t="shared" ref="C176" si="174">C177</f>
        <v>0</v>
      </c>
      <c r="D176" s="406">
        <f>D177+D178</f>
        <v>45000000</v>
      </c>
      <c r="E176" s="406">
        <f t="shared" ref="E176:H176" si="175">E177+E178</f>
        <v>0</v>
      </c>
      <c r="F176" s="406">
        <f t="shared" si="175"/>
        <v>45000000</v>
      </c>
      <c r="G176" s="406">
        <f t="shared" si="175"/>
        <v>3451000</v>
      </c>
      <c r="H176" s="406">
        <f t="shared" si="175"/>
        <v>48451000</v>
      </c>
      <c r="I176" s="406">
        <f t="shared" ref="I176:L176" si="176">I177+I178</f>
        <v>0</v>
      </c>
      <c r="J176" s="472">
        <f t="shared" si="176"/>
        <v>48451000</v>
      </c>
      <c r="K176" s="472">
        <f t="shared" si="176"/>
        <v>-2045000</v>
      </c>
      <c r="L176" s="472">
        <f t="shared" si="176"/>
        <v>46406000</v>
      </c>
    </row>
    <row r="177" spans="1:12" s="389" customFormat="1" ht="33.75" customHeight="1">
      <c r="A177" s="448" t="s">
        <v>754</v>
      </c>
      <c r="B177" s="404">
        <v>45000000</v>
      </c>
      <c r="C177" s="404"/>
      <c r="D177" s="404">
        <f t="shared" si="132"/>
        <v>45000000</v>
      </c>
      <c r="E177" s="411"/>
      <c r="F177" s="411">
        <f t="shared" si="166"/>
        <v>45000000</v>
      </c>
      <c r="G177" s="411"/>
      <c r="H177" s="411">
        <f t="shared" si="167"/>
        <v>45000000</v>
      </c>
      <c r="I177" s="411"/>
      <c r="J177" s="465">
        <f t="shared" ref="J177:J178" si="177">H177+I177</f>
        <v>45000000</v>
      </c>
      <c r="K177" s="465">
        <v>-2045000</v>
      </c>
      <c r="L177" s="465">
        <f t="shared" si="126"/>
        <v>42955000</v>
      </c>
    </row>
    <row r="178" spans="1:12" s="389" customFormat="1" ht="49.5" hidden="1" customHeight="1">
      <c r="A178" s="448" t="s">
        <v>825</v>
      </c>
      <c r="B178" s="404"/>
      <c r="C178" s="404"/>
      <c r="D178" s="404">
        <f t="shared" si="132"/>
        <v>0</v>
      </c>
      <c r="E178" s="411"/>
      <c r="F178" s="411">
        <f t="shared" si="166"/>
        <v>0</v>
      </c>
      <c r="G178" s="411">
        <v>3451000</v>
      </c>
      <c r="H178" s="411">
        <f t="shared" si="167"/>
        <v>3451000</v>
      </c>
      <c r="I178" s="411"/>
      <c r="J178" s="465">
        <f t="shared" si="177"/>
        <v>3451000</v>
      </c>
      <c r="K178" s="469"/>
      <c r="L178" s="465">
        <f t="shared" si="126"/>
        <v>3451000</v>
      </c>
    </row>
    <row r="179" spans="1:12" s="389" customFormat="1" ht="15.75" hidden="1">
      <c r="A179" s="449" t="s">
        <v>468</v>
      </c>
      <c r="B179" s="408">
        <f t="shared" ref="B179:L179" si="178">B180</f>
        <v>1600000</v>
      </c>
      <c r="C179" s="408">
        <f t="shared" si="178"/>
        <v>0</v>
      </c>
      <c r="D179" s="408">
        <f t="shared" si="178"/>
        <v>1600000</v>
      </c>
      <c r="E179" s="408">
        <f t="shared" si="178"/>
        <v>0</v>
      </c>
      <c r="F179" s="408">
        <f t="shared" si="178"/>
        <v>1600000</v>
      </c>
      <c r="G179" s="408">
        <f t="shared" si="178"/>
        <v>0</v>
      </c>
      <c r="H179" s="408">
        <f t="shared" si="178"/>
        <v>1600000</v>
      </c>
      <c r="I179" s="408">
        <f t="shared" si="178"/>
        <v>0</v>
      </c>
      <c r="J179" s="474">
        <f t="shared" si="178"/>
        <v>1600000</v>
      </c>
      <c r="K179" s="474">
        <f t="shared" si="178"/>
        <v>0</v>
      </c>
      <c r="L179" s="474">
        <f t="shared" si="178"/>
        <v>1600000</v>
      </c>
    </row>
    <row r="180" spans="1:12" s="389" customFormat="1" ht="51" hidden="1" customHeight="1">
      <c r="A180" s="450" t="s">
        <v>753</v>
      </c>
      <c r="B180" s="404">
        <v>1600000</v>
      </c>
      <c r="C180" s="404"/>
      <c r="D180" s="404">
        <f t="shared" si="132"/>
        <v>1600000</v>
      </c>
      <c r="E180" s="411"/>
      <c r="F180" s="411">
        <f t="shared" si="166"/>
        <v>1600000</v>
      </c>
      <c r="G180" s="411"/>
      <c r="H180" s="411">
        <f t="shared" si="167"/>
        <v>1600000</v>
      </c>
      <c r="I180" s="411"/>
      <c r="J180" s="465">
        <f t="shared" ref="J180" si="179">H180+I180</f>
        <v>1600000</v>
      </c>
      <c r="K180" s="469"/>
      <c r="L180" s="465">
        <f t="shared" si="126"/>
        <v>1600000</v>
      </c>
    </row>
    <row r="181" spans="1:12" s="389" customFormat="1" ht="18.75" customHeight="1">
      <c r="A181" s="449" t="s">
        <v>682</v>
      </c>
      <c r="B181" s="408">
        <f t="shared" ref="B181:C181" si="180">B182</f>
        <v>25300000</v>
      </c>
      <c r="C181" s="408">
        <f t="shared" si="180"/>
        <v>0</v>
      </c>
      <c r="D181" s="408">
        <f>D182+D183+D184</f>
        <v>25300000</v>
      </c>
      <c r="E181" s="408">
        <f t="shared" ref="E181:H181" si="181">E182+E183+E184</f>
        <v>-4300000</v>
      </c>
      <c r="F181" s="408">
        <f t="shared" si="181"/>
        <v>21000000</v>
      </c>
      <c r="G181" s="408">
        <f t="shared" si="181"/>
        <v>0</v>
      </c>
      <c r="H181" s="408">
        <f t="shared" si="181"/>
        <v>21000000</v>
      </c>
      <c r="I181" s="408">
        <f t="shared" ref="I181:L181" si="182">I182+I183+I184</f>
        <v>0</v>
      </c>
      <c r="J181" s="474">
        <f t="shared" si="182"/>
        <v>21000000</v>
      </c>
      <c r="K181" s="474">
        <f t="shared" si="182"/>
        <v>-1257000</v>
      </c>
      <c r="L181" s="474">
        <f t="shared" si="182"/>
        <v>19743000</v>
      </c>
    </row>
    <row r="182" spans="1:12" s="389" customFormat="1" ht="33" customHeight="1">
      <c r="A182" s="431" t="s">
        <v>752</v>
      </c>
      <c r="B182" s="404">
        <v>25300000</v>
      </c>
      <c r="C182" s="404"/>
      <c r="D182" s="404">
        <f t="shared" si="132"/>
        <v>25300000</v>
      </c>
      <c r="E182" s="411">
        <v>-11480000</v>
      </c>
      <c r="F182" s="411">
        <f t="shared" si="166"/>
        <v>13820000</v>
      </c>
      <c r="G182" s="411"/>
      <c r="H182" s="411">
        <f t="shared" si="167"/>
        <v>13820000</v>
      </c>
      <c r="I182" s="411"/>
      <c r="J182" s="465">
        <f t="shared" ref="J182:J184" si="183">H182+I182</f>
        <v>13820000</v>
      </c>
      <c r="K182" s="465">
        <v>-1257000</v>
      </c>
      <c r="L182" s="465">
        <f t="shared" si="126"/>
        <v>12563000</v>
      </c>
    </row>
    <row r="183" spans="1:12" s="389" customFormat="1" ht="18" hidden="1" customHeight="1">
      <c r="A183" s="431" t="s">
        <v>770</v>
      </c>
      <c r="B183" s="404"/>
      <c r="C183" s="404"/>
      <c r="D183" s="404">
        <f t="shared" si="132"/>
        <v>0</v>
      </c>
      <c r="E183" s="411">
        <v>3700000</v>
      </c>
      <c r="F183" s="411">
        <f t="shared" si="166"/>
        <v>3700000</v>
      </c>
      <c r="G183" s="411"/>
      <c r="H183" s="411">
        <f t="shared" si="167"/>
        <v>3700000</v>
      </c>
      <c r="I183" s="411"/>
      <c r="J183" s="465">
        <f t="shared" si="183"/>
        <v>3700000</v>
      </c>
      <c r="K183" s="469"/>
      <c r="L183" s="465">
        <f t="shared" si="126"/>
        <v>3700000</v>
      </c>
    </row>
    <row r="184" spans="1:12" s="389" customFormat="1" ht="33" hidden="1" customHeight="1">
      <c r="A184" s="451" t="s">
        <v>771</v>
      </c>
      <c r="B184" s="404"/>
      <c r="C184" s="404"/>
      <c r="D184" s="404">
        <f t="shared" si="132"/>
        <v>0</v>
      </c>
      <c r="E184" s="411">
        <v>3480000</v>
      </c>
      <c r="F184" s="411">
        <f t="shared" si="166"/>
        <v>3480000</v>
      </c>
      <c r="G184" s="411"/>
      <c r="H184" s="411">
        <f t="shared" si="167"/>
        <v>3480000</v>
      </c>
      <c r="I184" s="411"/>
      <c r="J184" s="465">
        <f t="shared" si="183"/>
        <v>3480000</v>
      </c>
      <c r="K184" s="469"/>
      <c r="L184" s="465">
        <f t="shared" si="126"/>
        <v>3480000</v>
      </c>
    </row>
    <row r="185" spans="1:12" s="389" customFormat="1" ht="19.5" hidden="1" customHeight="1">
      <c r="A185" s="449" t="s">
        <v>683</v>
      </c>
      <c r="B185" s="408">
        <f t="shared" ref="B185:L185" si="184">B186</f>
        <v>3000000</v>
      </c>
      <c r="C185" s="408">
        <f t="shared" si="184"/>
        <v>0</v>
      </c>
      <c r="D185" s="408">
        <f t="shared" si="184"/>
        <v>3000000</v>
      </c>
      <c r="E185" s="408">
        <f t="shared" si="184"/>
        <v>-1500000</v>
      </c>
      <c r="F185" s="408">
        <f t="shared" si="184"/>
        <v>1500000</v>
      </c>
      <c r="G185" s="408">
        <f t="shared" si="184"/>
        <v>0</v>
      </c>
      <c r="H185" s="408">
        <f t="shared" si="184"/>
        <v>1500000</v>
      </c>
      <c r="I185" s="408">
        <f t="shared" si="184"/>
        <v>0</v>
      </c>
      <c r="J185" s="474">
        <f t="shared" si="184"/>
        <v>1500000</v>
      </c>
      <c r="K185" s="474">
        <f t="shared" si="184"/>
        <v>0</v>
      </c>
      <c r="L185" s="474">
        <f t="shared" si="184"/>
        <v>1500000</v>
      </c>
    </row>
    <row r="186" spans="1:12" s="389" customFormat="1" ht="36.75" hidden="1" customHeight="1">
      <c r="A186" s="450" t="s">
        <v>772</v>
      </c>
      <c r="B186" s="404">
        <v>3000000</v>
      </c>
      <c r="C186" s="404"/>
      <c r="D186" s="404">
        <f t="shared" si="132"/>
        <v>3000000</v>
      </c>
      <c r="E186" s="411">
        <v>-1500000</v>
      </c>
      <c r="F186" s="411">
        <f t="shared" si="166"/>
        <v>1500000</v>
      </c>
      <c r="G186" s="411"/>
      <c r="H186" s="411">
        <f t="shared" si="167"/>
        <v>1500000</v>
      </c>
      <c r="I186" s="411"/>
      <c r="J186" s="465">
        <f t="shared" ref="J186" si="185">H186+I186</f>
        <v>1500000</v>
      </c>
      <c r="K186" s="469"/>
      <c r="L186" s="465">
        <f t="shared" si="126"/>
        <v>1500000</v>
      </c>
    </row>
    <row r="187" spans="1:12" s="389" customFormat="1" ht="15.75">
      <c r="A187" s="449" t="s">
        <v>684</v>
      </c>
      <c r="B187" s="408">
        <f>B188+B190</f>
        <v>4000000</v>
      </c>
      <c r="C187" s="408">
        <f t="shared" ref="C187" si="186">C188+C190</f>
        <v>0</v>
      </c>
      <c r="D187" s="413">
        <f>D188+D190+D191+D192+D193</f>
        <v>4000000</v>
      </c>
      <c r="E187" s="413">
        <f t="shared" ref="E187:H187" si="187">E188+E190+E191+E192+E193</f>
        <v>851000</v>
      </c>
      <c r="F187" s="413">
        <f t="shared" si="187"/>
        <v>4851000</v>
      </c>
      <c r="G187" s="413">
        <f t="shared" si="187"/>
        <v>0</v>
      </c>
      <c r="H187" s="413">
        <f t="shared" si="187"/>
        <v>4851000</v>
      </c>
      <c r="I187" s="413">
        <f t="shared" ref="I187" si="188">I188+I190+I191+I192+I193</f>
        <v>0</v>
      </c>
      <c r="J187" s="466">
        <f>J188+J189+J190+J191+J192+J193</f>
        <v>4851000</v>
      </c>
      <c r="K187" s="466">
        <f t="shared" ref="K187:L187" si="189">K188+K189+K190+K191+K192+K193</f>
        <v>1600000</v>
      </c>
      <c r="L187" s="466">
        <f t="shared" si="189"/>
        <v>6451000</v>
      </c>
    </row>
    <row r="188" spans="1:12" s="389" customFormat="1" ht="33" customHeight="1">
      <c r="A188" s="462" t="s">
        <v>852</v>
      </c>
      <c r="B188" s="455">
        <v>3500000</v>
      </c>
      <c r="C188" s="455"/>
      <c r="D188" s="404">
        <f t="shared" si="132"/>
        <v>3500000</v>
      </c>
      <c r="E188" s="411"/>
      <c r="F188" s="411">
        <f t="shared" si="166"/>
        <v>3500000</v>
      </c>
      <c r="G188" s="411"/>
      <c r="H188" s="411">
        <f t="shared" si="167"/>
        <v>3500000</v>
      </c>
      <c r="I188" s="411"/>
      <c r="J188" s="465">
        <f t="shared" ref="J188:J193" si="190">H188+I188</f>
        <v>3500000</v>
      </c>
      <c r="K188" s="465">
        <f>1300000-443000</f>
        <v>857000</v>
      </c>
      <c r="L188" s="465">
        <f t="shared" si="126"/>
        <v>4357000</v>
      </c>
    </row>
    <row r="189" spans="1:12" s="389" customFormat="1" ht="33" customHeight="1">
      <c r="A189" s="462" t="s">
        <v>899</v>
      </c>
      <c r="B189" s="455"/>
      <c r="C189" s="455"/>
      <c r="D189" s="404"/>
      <c r="E189" s="411"/>
      <c r="F189" s="411"/>
      <c r="G189" s="411"/>
      <c r="H189" s="411"/>
      <c r="I189" s="411"/>
      <c r="J189" s="465"/>
      <c r="K189" s="465">
        <v>443000</v>
      </c>
      <c r="L189" s="465">
        <f t="shared" si="126"/>
        <v>443000</v>
      </c>
    </row>
    <row r="190" spans="1:12" s="389" customFormat="1" ht="33" customHeight="1">
      <c r="A190" s="450" t="s">
        <v>751</v>
      </c>
      <c r="B190" s="404">
        <v>500000</v>
      </c>
      <c r="C190" s="404"/>
      <c r="D190" s="404">
        <f t="shared" si="132"/>
        <v>500000</v>
      </c>
      <c r="E190" s="411"/>
      <c r="F190" s="411">
        <f t="shared" si="166"/>
        <v>500000</v>
      </c>
      <c r="G190" s="411"/>
      <c r="H190" s="411">
        <f t="shared" si="167"/>
        <v>500000</v>
      </c>
      <c r="I190" s="411"/>
      <c r="J190" s="465">
        <f t="shared" si="190"/>
        <v>500000</v>
      </c>
      <c r="K190" s="465">
        <v>300000</v>
      </c>
      <c r="L190" s="465">
        <f t="shared" si="126"/>
        <v>800000</v>
      </c>
    </row>
    <row r="191" spans="1:12" s="389" customFormat="1" ht="33" hidden="1" customHeight="1">
      <c r="A191" s="450" t="s">
        <v>773</v>
      </c>
      <c r="B191" s="404"/>
      <c r="C191" s="404"/>
      <c r="D191" s="404">
        <f t="shared" si="132"/>
        <v>0</v>
      </c>
      <c r="E191" s="411">
        <v>340000</v>
      </c>
      <c r="F191" s="411">
        <f t="shared" si="166"/>
        <v>340000</v>
      </c>
      <c r="G191" s="411"/>
      <c r="H191" s="411">
        <f t="shared" si="167"/>
        <v>340000</v>
      </c>
      <c r="I191" s="411"/>
      <c r="J191" s="465">
        <f t="shared" si="190"/>
        <v>340000</v>
      </c>
      <c r="K191" s="469"/>
      <c r="L191" s="465">
        <f t="shared" si="126"/>
        <v>340000</v>
      </c>
    </row>
    <row r="192" spans="1:12" s="389" customFormat="1" ht="33" hidden="1" customHeight="1">
      <c r="A192" s="450" t="s">
        <v>774</v>
      </c>
      <c r="B192" s="404"/>
      <c r="C192" s="404"/>
      <c r="D192" s="404">
        <f t="shared" si="132"/>
        <v>0</v>
      </c>
      <c r="E192" s="411">
        <v>275000</v>
      </c>
      <c r="F192" s="411">
        <f t="shared" si="166"/>
        <v>275000</v>
      </c>
      <c r="G192" s="411"/>
      <c r="H192" s="411">
        <f t="shared" si="167"/>
        <v>275000</v>
      </c>
      <c r="I192" s="411"/>
      <c r="J192" s="465">
        <f t="shared" si="190"/>
        <v>275000</v>
      </c>
      <c r="K192" s="469"/>
      <c r="L192" s="465">
        <f t="shared" si="126"/>
        <v>275000</v>
      </c>
    </row>
    <row r="193" spans="1:12" s="389" customFormat="1" ht="50.25" hidden="1" customHeight="1">
      <c r="A193" s="450" t="s">
        <v>775</v>
      </c>
      <c r="B193" s="404"/>
      <c r="C193" s="404"/>
      <c r="D193" s="404">
        <f t="shared" si="132"/>
        <v>0</v>
      </c>
      <c r="E193" s="411">
        <v>236000</v>
      </c>
      <c r="F193" s="411">
        <f t="shared" si="166"/>
        <v>236000</v>
      </c>
      <c r="G193" s="411"/>
      <c r="H193" s="411">
        <f t="shared" si="167"/>
        <v>236000</v>
      </c>
      <c r="I193" s="411"/>
      <c r="J193" s="465">
        <f t="shared" si="190"/>
        <v>236000</v>
      </c>
      <c r="K193" s="469"/>
      <c r="L193" s="465">
        <f t="shared" si="126"/>
        <v>236000</v>
      </c>
    </row>
    <row r="194" spans="1:12" s="389" customFormat="1" ht="17.25" hidden="1" customHeight="1">
      <c r="A194" s="449" t="s">
        <v>461</v>
      </c>
      <c r="B194" s="408">
        <f t="shared" ref="B194:L194" si="191">B195</f>
        <v>1500000</v>
      </c>
      <c r="C194" s="408">
        <f t="shared" si="191"/>
        <v>0</v>
      </c>
      <c r="D194" s="408">
        <f t="shared" si="191"/>
        <v>1500000</v>
      </c>
      <c r="E194" s="408">
        <f t="shared" si="191"/>
        <v>-555000</v>
      </c>
      <c r="F194" s="408">
        <f t="shared" si="191"/>
        <v>945000</v>
      </c>
      <c r="G194" s="408">
        <f t="shared" si="191"/>
        <v>0</v>
      </c>
      <c r="H194" s="408">
        <f t="shared" si="191"/>
        <v>945000</v>
      </c>
      <c r="I194" s="408">
        <f t="shared" si="191"/>
        <v>0</v>
      </c>
      <c r="J194" s="474">
        <f t="shared" si="191"/>
        <v>945000</v>
      </c>
      <c r="K194" s="474">
        <f t="shared" si="191"/>
        <v>0</v>
      </c>
      <c r="L194" s="474">
        <f t="shared" si="191"/>
        <v>945000</v>
      </c>
    </row>
    <row r="195" spans="1:12" s="389" customFormat="1" ht="21" hidden="1" customHeight="1">
      <c r="A195" s="452" t="s">
        <v>750</v>
      </c>
      <c r="B195" s="404">
        <v>1500000</v>
      </c>
      <c r="C195" s="404"/>
      <c r="D195" s="404">
        <f t="shared" si="132"/>
        <v>1500000</v>
      </c>
      <c r="E195" s="411">
        <v>-555000</v>
      </c>
      <c r="F195" s="411">
        <f t="shared" si="166"/>
        <v>945000</v>
      </c>
      <c r="G195" s="411"/>
      <c r="H195" s="411">
        <f t="shared" si="167"/>
        <v>945000</v>
      </c>
      <c r="I195" s="411"/>
      <c r="J195" s="465">
        <f t="shared" ref="J195" si="192">H195+I195</f>
        <v>945000</v>
      </c>
      <c r="K195" s="469"/>
      <c r="L195" s="465">
        <f t="shared" si="126"/>
        <v>945000</v>
      </c>
    </row>
    <row r="196" spans="1:12" s="389" customFormat="1" ht="15.75">
      <c r="A196" s="435" t="s">
        <v>465</v>
      </c>
      <c r="B196" s="408">
        <f>B197+B198+B199</f>
        <v>7000000</v>
      </c>
      <c r="C196" s="408">
        <f t="shared" ref="C196:H196" si="193">C197+C198+C199</f>
        <v>0</v>
      </c>
      <c r="D196" s="408">
        <f t="shared" si="193"/>
        <v>7000000</v>
      </c>
      <c r="E196" s="408">
        <f t="shared" si="193"/>
        <v>0</v>
      </c>
      <c r="F196" s="408">
        <f t="shared" si="193"/>
        <v>7000000</v>
      </c>
      <c r="G196" s="408">
        <f t="shared" si="193"/>
        <v>0</v>
      </c>
      <c r="H196" s="408">
        <f t="shared" si="193"/>
        <v>7000000</v>
      </c>
      <c r="I196" s="408">
        <f t="shared" ref="I196" si="194">I197+I198+I199</f>
        <v>0</v>
      </c>
      <c r="J196" s="474">
        <f>J197+J198+J199+J200</f>
        <v>7000000</v>
      </c>
      <c r="K196" s="474">
        <f t="shared" ref="K196:L196" si="195">K197+K198+K199+K200</f>
        <v>3264000</v>
      </c>
      <c r="L196" s="474">
        <f t="shared" si="195"/>
        <v>10264000</v>
      </c>
    </row>
    <row r="197" spans="1:12" s="389" customFormat="1" ht="33.75" hidden="1" customHeight="1">
      <c r="A197" s="450" t="s">
        <v>749</v>
      </c>
      <c r="B197" s="404">
        <v>1868000</v>
      </c>
      <c r="C197" s="404"/>
      <c r="D197" s="404">
        <f t="shared" si="132"/>
        <v>1868000</v>
      </c>
      <c r="E197" s="411"/>
      <c r="F197" s="411">
        <f t="shared" si="166"/>
        <v>1868000</v>
      </c>
      <c r="G197" s="411"/>
      <c r="H197" s="411">
        <f t="shared" si="167"/>
        <v>1868000</v>
      </c>
      <c r="I197" s="411"/>
      <c r="J197" s="465">
        <f t="shared" ref="J197:J199" si="196">H197+I197</f>
        <v>1868000</v>
      </c>
      <c r="K197" s="469"/>
      <c r="L197" s="465">
        <f t="shared" ref="L197:L265" si="197">J197+K197</f>
        <v>1868000</v>
      </c>
    </row>
    <row r="198" spans="1:12" s="389" customFormat="1" ht="51.75" hidden="1" customHeight="1">
      <c r="A198" s="450" t="s">
        <v>776</v>
      </c>
      <c r="B198" s="404">
        <v>1132000</v>
      </c>
      <c r="C198" s="404"/>
      <c r="D198" s="404">
        <f t="shared" si="132"/>
        <v>1132000</v>
      </c>
      <c r="E198" s="411"/>
      <c r="F198" s="411">
        <f t="shared" si="166"/>
        <v>1132000</v>
      </c>
      <c r="G198" s="411"/>
      <c r="H198" s="411">
        <f t="shared" si="167"/>
        <v>1132000</v>
      </c>
      <c r="I198" s="411"/>
      <c r="J198" s="465">
        <f t="shared" si="196"/>
        <v>1132000</v>
      </c>
      <c r="K198" s="469"/>
      <c r="L198" s="465">
        <f t="shared" si="197"/>
        <v>1132000</v>
      </c>
    </row>
    <row r="199" spans="1:12" s="389" customFormat="1" ht="33.75" hidden="1" customHeight="1">
      <c r="A199" s="450" t="s">
        <v>748</v>
      </c>
      <c r="B199" s="404">
        <v>4000000</v>
      </c>
      <c r="C199" s="404"/>
      <c r="D199" s="404">
        <f t="shared" si="132"/>
        <v>4000000</v>
      </c>
      <c r="E199" s="411"/>
      <c r="F199" s="411">
        <f t="shared" si="166"/>
        <v>4000000</v>
      </c>
      <c r="G199" s="411"/>
      <c r="H199" s="411">
        <f t="shared" si="167"/>
        <v>4000000</v>
      </c>
      <c r="I199" s="411"/>
      <c r="J199" s="465">
        <f t="shared" si="196"/>
        <v>4000000</v>
      </c>
      <c r="K199" s="469"/>
      <c r="L199" s="465">
        <f t="shared" si="197"/>
        <v>4000000</v>
      </c>
    </row>
    <row r="200" spans="1:12" s="389" customFormat="1" ht="33.75" customHeight="1">
      <c r="A200" s="450" t="s">
        <v>853</v>
      </c>
      <c r="B200" s="404"/>
      <c r="C200" s="404"/>
      <c r="D200" s="404"/>
      <c r="E200" s="411"/>
      <c r="F200" s="411"/>
      <c r="G200" s="411"/>
      <c r="H200" s="411"/>
      <c r="I200" s="411"/>
      <c r="J200" s="465"/>
      <c r="K200" s="465">
        <v>3264000</v>
      </c>
      <c r="L200" s="465">
        <f t="shared" si="197"/>
        <v>3264000</v>
      </c>
    </row>
    <row r="201" spans="1:12" s="389" customFormat="1" ht="18" customHeight="1">
      <c r="A201" s="449" t="s">
        <v>686</v>
      </c>
      <c r="B201" s="408">
        <f t="shared" ref="B201:L201" si="198">B202</f>
        <v>1737000</v>
      </c>
      <c r="C201" s="408">
        <f t="shared" si="198"/>
        <v>0</v>
      </c>
      <c r="D201" s="408">
        <f t="shared" si="198"/>
        <v>1737000</v>
      </c>
      <c r="E201" s="408">
        <f t="shared" si="198"/>
        <v>0</v>
      </c>
      <c r="F201" s="408">
        <f t="shared" si="198"/>
        <v>1737000</v>
      </c>
      <c r="G201" s="408">
        <f t="shared" si="198"/>
        <v>0</v>
      </c>
      <c r="H201" s="408">
        <f t="shared" si="198"/>
        <v>1737000</v>
      </c>
      <c r="I201" s="408">
        <f t="shared" si="198"/>
        <v>0</v>
      </c>
      <c r="J201" s="474">
        <f t="shared" si="198"/>
        <v>1737000</v>
      </c>
      <c r="K201" s="474">
        <f t="shared" si="198"/>
        <v>341500</v>
      </c>
      <c r="L201" s="474">
        <f t="shared" si="198"/>
        <v>2078500</v>
      </c>
    </row>
    <row r="202" spans="1:12" s="389" customFormat="1" ht="18.75" customHeight="1">
      <c r="A202" s="450" t="s">
        <v>900</v>
      </c>
      <c r="B202" s="404">
        <v>1737000</v>
      </c>
      <c r="C202" s="404"/>
      <c r="D202" s="404">
        <f t="shared" ref="D202:D205" si="199">B202+C202</f>
        <v>1737000</v>
      </c>
      <c r="E202" s="411"/>
      <c r="F202" s="411">
        <f t="shared" si="166"/>
        <v>1737000</v>
      </c>
      <c r="G202" s="411"/>
      <c r="H202" s="411">
        <f t="shared" si="167"/>
        <v>1737000</v>
      </c>
      <c r="I202" s="411"/>
      <c r="J202" s="465">
        <f t="shared" ref="J202" si="200">H202+I202</f>
        <v>1737000</v>
      </c>
      <c r="K202" s="465">
        <v>341500</v>
      </c>
      <c r="L202" s="465">
        <f t="shared" si="197"/>
        <v>2078500</v>
      </c>
    </row>
    <row r="203" spans="1:12" s="389" customFormat="1" ht="15.75">
      <c r="A203" s="449" t="s">
        <v>463</v>
      </c>
      <c r="B203" s="408">
        <f t="shared" ref="B203" si="201">B204+B205</f>
        <v>3800000</v>
      </c>
      <c r="C203" s="408">
        <f t="shared" ref="C203:H203" si="202">C204+C205</f>
        <v>0</v>
      </c>
      <c r="D203" s="408">
        <f t="shared" si="202"/>
        <v>3800000</v>
      </c>
      <c r="E203" s="408">
        <f t="shared" si="202"/>
        <v>0</v>
      </c>
      <c r="F203" s="408">
        <f t="shared" si="202"/>
        <v>3800000</v>
      </c>
      <c r="G203" s="408">
        <f t="shared" si="202"/>
        <v>0</v>
      </c>
      <c r="H203" s="408">
        <f t="shared" si="202"/>
        <v>3800000</v>
      </c>
      <c r="I203" s="408">
        <f t="shared" ref="I203:L203" si="203">I204+I205</f>
        <v>0</v>
      </c>
      <c r="J203" s="474">
        <f t="shared" si="203"/>
        <v>3800000</v>
      </c>
      <c r="K203" s="474">
        <f t="shared" si="203"/>
        <v>2360700</v>
      </c>
      <c r="L203" s="474">
        <f t="shared" si="203"/>
        <v>6160700</v>
      </c>
    </row>
    <row r="204" spans="1:12" s="389" customFormat="1" ht="31.5" customHeight="1">
      <c r="A204" s="450" t="s">
        <v>747</v>
      </c>
      <c r="B204" s="404">
        <v>2800000</v>
      </c>
      <c r="C204" s="404"/>
      <c r="D204" s="404">
        <f t="shared" si="199"/>
        <v>2800000</v>
      </c>
      <c r="E204" s="411"/>
      <c r="F204" s="411">
        <f t="shared" si="166"/>
        <v>2800000</v>
      </c>
      <c r="G204" s="411"/>
      <c r="H204" s="411">
        <f t="shared" si="167"/>
        <v>2800000</v>
      </c>
      <c r="I204" s="411"/>
      <c r="J204" s="465">
        <f t="shared" ref="J204:J205" si="204">H204+I204</f>
        <v>2800000</v>
      </c>
      <c r="K204" s="465">
        <v>1360700</v>
      </c>
      <c r="L204" s="465">
        <f t="shared" si="197"/>
        <v>4160700</v>
      </c>
    </row>
    <row r="205" spans="1:12" s="389" customFormat="1" ht="48.75" customHeight="1">
      <c r="A205" s="450" t="s">
        <v>746</v>
      </c>
      <c r="B205" s="404">
        <v>1000000</v>
      </c>
      <c r="C205" s="404"/>
      <c r="D205" s="404">
        <f t="shared" si="199"/>
        <v>1000000</v>
      </c>
      <c r="E205" s="411"/>
      <c r="F205" s="411">
        <f t="shared" si="166"/>
        <v>1000000</v>
      </c>
      <c r="G205" s="411"/>
      <c r="H205" s="411">
        <f t="shared" si="167"/>
        <v>1000000</v>
      </c>
      <c r="I205" s="411"/>
      <c r="J205" s="465">
        <f t="shared" si="204"/>
        <v>1000000</v>
      </c>
      <c r="K205" s="465">
        <v>1000000</v>
      </c>
      <c r="L205" s="465">
        <f t="shared" si="197"/>
        <v>2000000</v>
      </c>
    </row>
    <row r="206" spans="1:12" s="389" customFormat="1" ht="17.25" customHeight="1">
      <c r="A206" s="449" t="s">
        <v>464</v>
      </c>
      <c r="B206" s="408">
        <f t="shared" ref="B206:L209" si="205">B207</f>
        <v>20000000</v>
      </c>
      <c r="C206" s="408">
        <f t="shared" si="205"/>
        <v>0</v>
      </c>
      <c r="D206" s="408">
        <f t="shared" si="205"/>
        <v>20000000</v>
      </c>
      <c r="E206" s="408">
        <f t="shared" si="205"/>
        <v>0</v>
      </c>
      <c r="F206" s="408">
        <f t="shared" si="205"/>
        <v>20000000</v>
      </c>
      <c r="G206" s="408">
        <f t="shared" si="205"/>
        <v>0</v>
      </c>
      <c r="H206" s="408">
        <f t="shared" si="205"/>
        <v>20000000</v>
      </c>
      <c r="I206" s="408">
        <f t="shared" si="205"/>
        <v>0</v>
      </c>
      <c r="J206" s="474">
        <f>J207+J208</f>
        <v>20000000</v>
      </c>
      <c r="K206" s="474">
        <f t="shared" ref="K206:L206" si="206">K207+K208</f>
        <v>700000</v>
      </c>
      <c r="L206" s="474">
        <f t="shared" si="206"/>
        <v>20700000</v>
      </c>
    </row>
    <row r="207" spans="1:12" s="389" customFormat="1" ht="33" hidden="1" customHeight="1">
      <c r="A207" s="462" t="s">
        <v>854</v>
      </c>
      <c r="B207" s="404">
        <v>20000000</v>
      </c>
      <c r="C207" s="404"/>
      <c r="D207" s="404">
        <f t="shared" ref="D207:D210" si="207">B207+C207</f>
        <v>20000000</v>
      </c>
      <c r="E207" s="411"/>
      <c r="F207" s="411">
        <f t="shared" si="166"/>
        <v>20000000</v>
      </c>
      <c r="G207" s="411"/>
      <c r="H207" s="411">
        <f t="shared" si="167"/>
        <v>20000000</v>
      </c>
      <c r="I207" s="411"/>
      <c r="J207" s="465">
        <f t="shared" ref="J207" si="208">H207+I207</f>
        <v>20000000</v>
      </c>
      <c r="K207" s="469"/>
      <c r="L207" s="465">
        <f t="shared" si="197"/>
        <v>20000000</v>
      </c>
    </row>
    <row r="208" spans="1:12" s="389" customFormat="1" ht="30.75" customHeight="1">
      <c r="A208" s="450" t="s">
        <v>855</v>
      </c>
      <c r="B208" s="404"/>
      <c r="C208" s="404"/>
      <c r="D208" s="404"/>
      <c r="E208" s="411"/>
      <c r="F208" s="411"/>
      <c r="G208" s="411"/>
      <c r="H208" s="411"/>
      <c r="I208" s="411"/>
      <c r="J208" s="465"/>
      <c r="K208" s="465">
        <v>700000</v>
      </c>
      <c r="L208" s="465">
        <f t="shared" si="197"/>
        <v>700000</v>
      </c>
    </row>
    <row r="209" spans="1:12" s="389" customFormat="1" ht="17.25" hidden="1" customHeight="1">
      <c r="A209" s="449" t="s">
        <v>467</v>
      </c>
      <c r="B209" s="408">
        <f t="shared" si="205"/>
        <v>0</v>
      </c>
      <c r="C209" s="408">
        <f t="shared" si="205"/>
        <v>0</v>
      </c>
      <c r="D209" s="408">
        <f t="shared" si="205"/>
        <v>0</v>
      </c>
      <c r="E209" s="408">
        <f t="shared" si="205"/>
        <v>2137000</v>
      </c>
      <c r="F209" s="408">
        <f t="shared" si="205"/>
        <v>2137000</v>
      </c>
      <c r="G209" s="408">
        <f t="shared" si="205"/>
        <v>0</v>
      </c>
      <c r="H209" s="408">
        <f t="shared" si="205"/>
        <v>2137000</v>
      </c>
      <c r="I209" s="408">
        <f t="shared" si="205"/>
        <v>0</v>
      </c>
      <c r="J209" s="474">
        <f t="shared" si="205"/>
        <v>2137000</v>
      </c>
      <c r="K209" s="474">
        <f t="shared" si="205"/>
        <v>0</v>
      </c>
      <c r="L209" s="474">
        <f t="shared" si="205"/>
        <v>2137000</v>
      </c>
    </row>
    <row r="210" spans="1:12" s="389" customFormat="1" ht="33" hidden="1" customHeight="1">
      <c r="A210" s="450" t="s">
        <v>777</v>
      </c>
      <c r="B210" s="404">
        <v>0</v>
      </c>
      <c r="C210" s="404"/>
      <c r="D210" s="404">
        <f t="shared" si="207"/>
        <v>0</v>
      </c>
      <c r="E210" s="411">
        <v>2137000</v>
      </c>
      <c r="F210" s="411">
        <f t="shared" ref="F210:F269" si="209">D210+E210</f>
        <v>2137000</v>
      </c>
      <c r="G210" s="411"/>
      <c r="H210" s="411">
        <f t="shared" si="167"/>
        <v>2137000</v>
      </c>
      <c r="I210" s="411"/>
      <c r="J210" s="465">
        <f t="shared" ref="J210" si="210">H210+I210</f>
        <v>2137000</v>
      </c>
      <c r="K210" s="469"/>
      <c r="L210" s="465">
        <f t="shared" si="197"/>
        <v>2137000</v>
      </c>
    </row>
    <row r="211" spans="1:12" s="389" customFormat="1" ht="32.25" customHeight="1">
      <c r="A211" s="447" t="s">
        <v>778</v>
      </c>
      <c r="B211" s="413">
        <f t="shared" ref="B211:D211" si="211">B212+B217+B222+B228+B232+B238+B249+B252+B257+B261</f>
        <v>0</v>
      </c>
      <c r="C211" s="413">
        <f t="shared" si="211"/>
        <v>0</v>
      </c>
      <c r="D211" s="413">
        <f t="shared" si="211"/>
        <v>0</v>
      </c>
      <c r="E211" s="413">
        <f>E212+E217+E222+E228+E232+E238+E249+E252+E257+E261</f>
        <v>14927000</v>
      </c>
      <c r="F211" s="413">
        <f t="shared" si="209"/>
        <v>14927000</v>
      </c>
      <c r="G211" s="413">
        <f>G212+G217+G222+G228+G232+G238+G249+G252+G257+G261</f>
        <v>-3451000</v>
      </c>
      <c r="H211" s="413">
        <f t="shared" si="167"/>
        <v>11476000</v>
      </c>
      <c r="I211" s="413">
        <f>I212+I217+I222+I228+I232+I238+I249+I252+I257+I261</f>
        <v>0</v>
      </c>
      <c r="J211" s="466">
        <f>J212+J217+J222+J228+J232+J238+J244+J249+J252+J257+J261+J266</f>
        <v>11476000</v>
      </c>
      <c r="K211" s="466">
        <f t="shared" ref="K211:L211" si="212">K212+K217+K222+K228+K232+K238+K244+K249+K252+K257+K261+K266</f>
        <v>2561000</v>
      </c>
      <c r="L211" s="466">
        <f t="shared" si="212"/>
        <v>14037000</v>
      </c>
    </row>
    <row r="212" spans="1:12" s="389" customFormat="1" ht="15.75">
      <c r="A212" s="449" t="s">
        <v>468</v>
      </c>
      <c r="B212" s="408">
        <f>B235+B236</f>
        <v>0</v>
      </c>
      <c r="C212" s="408">
        <f t="shared" ref="C212" si="213">C235+C236</f>
        <v>0</v>
      </c>
      <c r="D212" s="413">
        <f>D213+D214+D215+D216</f>
        <v>0</v>
      </c>
      <c r="E212" s="413">
        <f t="shared" ref="E212:G212" si="214">E213+E214+E215+E216</f>
        <v>1059000</v>
      </c>
      <c r="F212" s="413">
        <f t="shared" ref="F212:I212" si="215">F213+F214+F215+F216</f>
        <v>1059000</v>
      </c>
      <c r="G212" s="413">
        <f t="shared" si="214"/>
        <v>0</v>
      </c>
      <c r="H212" s="413">
        <f t="shared" si="215"/>
        <v>1059000</v>
      </c>
      <c r="I212" s="413">
        <f t="shared" si="215"/>
        <v>0</v>
      </c>
      <c r="J212" s="466">
        <f t="shared" ref="J212:L212" si="216">J213+J214+J215+J216</f>
        <v>1059000</v>
      </c>
      <c r="K212" s="466">
        <f t="shared" si="216"/>
        <v>-165000</v>
      </c>
      <c r="L212" s="466">
        <f t="shared" si="216"/>
        <v>894000</v>
      </c>
    </row>
    <row r="213" spans="1:12" s="389" customFormat="1" ht="17.25" customHeight="1">
      <c r="A213" s="450" t="s">
        <v>799</v>
      </c>
      <c r="B213" s="404"/>
      <c r="C213" s="404"/>
      <c r="D213" s="404">
        <v>0</v>
      </c>
      <c r="E213" s="411">
        <v>215000</v>
      </c>
      <c r="F213" s="411">
        <f t="shared" ref="F213:F216" si="217">D213+E213</f>
        <v>215000</v>
      </c>
      <c r="G213" s="411"/>
      <c r="H213" s="411">
        <f t="shared" ref="H213:H216" si="218">F213+G213</f>
        <v>215000</v>
      </c>
      <c r="I213" s="411"/>
      <c r="J213" s="465">
        <f t="shared" ref="J213:J216" si="219">H213+I213</f>
        <v>215000</v>
      </c>
      <c r="K213" s="469">
        <v>20000</v>
      </c>
      <c r="L213" s="465">
        <f t="shared" si="197"/>
        <v>235000</v>
      </c>
    </row>
    <row r="214" spans="1:12" s="389" customFormat="1" ht="17.25" customHeight="1">
      <c r="A214" s="450" t="s">
        <v>901</v>
      </c>
      <c r="B214" s="404"/>
      <c r="C214" s="404"/>
      <c r="D214" s="404">
        <v>0</v>
      </c>
      <c r="E214" s="411">
        <v>315000</v>
      </c>
      <c r="F214" s="411">
        <f t="shared" si="217"/>
        <v>315000</v>
      </c>
      <c r="G214" s="411"/>
      <c r="H214" s="411">
        <f t="shared" si="218"/>
        <v>315000</v>
      </c>
      <c r="I214" s="411"/>
      <c r="J214" s="465">
        <f t="shared" si="219"/>
        <v>315000</v>
      </c>
      <c r="K214" s="469">
        <v>-99000</v>
      </c>
      <c r="L214" s="465">
        <f t="shared" si="197"/>
        <v>216000</v>
      </c>
    </row>
    <row r="215" spans="1:12" s="389" customFormat="1" ht="17.25" customHeight="1">
      <c r="A215" s="450" t="s">
        <v>800</v>
      </c>
      <c r="B215" s="404"/>
      <c r="C215" s="404"/>
      <c r="D215" s="404">
        <v>0</v>
      </c>
      <c r="E215" s="411">
        <v>229000</v>
      </c>
      <c r="F215" s="411">
        <f t="shared" si="217"/>
        <v>229000</v>
      </c>
      <c r="G215" s="411"/>
      <c r="H215" s="411">
        <f t="shared" si="218"/>
        <v>229000</v>
      </c>
      <c r="I215" s="411"/>
      <c r="J215" s="465">
        <f t="shared" si="219"/>
        <v>229000</v>
      </c>
      <c r="K215" s="469">
        <v>-33000</v>
      </c>
      <c r="L215" s="465">
        <f t="shared" si="197"/>
        <v>196000</v>
      </c>
    </row>
    <row r="216" spans="1:12" s="389" customFormat="1" ht="17.25" customHeight="1">
      <c r="A216" s="450" t="s">
        <v>801</v>
      </c>
      <c r="B216" s="404"/>
      <c r="C216" s="404"/>
      <c r="D216" s="404">
        <v>0</v>
      </c>
      <c r="E216" s="411">
        <v>300000</v>
      </c>
      <c r="F216" s="411">
        <f t="shared" si="217"/>
        <v>300000</v>
      </c>
      <c r="G216" s="411"/>
      <c r="H216" s="411">
        <f t="shared" si="218"/>
        <v>300000</v>
      </c>
      <c r="I216" s="411"/>
      <c r="J216" s="465">
        <f t="shared" si="219"/>
        <v>300000</v>
      </c>
      <c r="K216" s="469">
        <v>-53000</v>
      </c>
      <c r="L216" s="465">
        <f t="shared" si="197"/>
        <v>247000</v>
      </c>
    </row>
    <row r="217" spans="1:12" s="389" customFormat="1" ht="15.75">
      <c r="A217" s="449" t="s">
        <v>683</v>
      </c>
      <c r="B217" s="408">
        <f>B249+B250</f>
        <v>0</v>
      </c>
      <c r="C217" s="408">
        <f t="shared" ref="C217" si="220">C249+C250</f>
        <v>0</v>
      </c>
      <c r="D217" s="413">
        <f>D218+D219+D220+D221</f>
        <v>0</v>
      </c>
      <c r="E217" s="413">
        <f t="shared" ref="E217:G217" si="221">E218+E219+E220+E221</f>
        <v>3301000</v>
      </c>
      <c r="F217" s="413">
        <f t="shared" ref="F217:I217" si="222">F218+F219+F220+F221</f>
        <v>3301000</v>
      </c>
      <c r="G217" s="413">
        <f t="shared" si="221"/>
        <v>0</v>
      </c>
      <c r="H217" s="413">
        <f t="shared" si="222"/>
        <v>3301000</v>
      </c>
      <c r="I217" s="413">
        <f t="shared" si="222"/>
        <v>0</v>
      </c>
      <c r="J217" s="466">
        <f t="shared" ref="J217:L217" si="223">J218+J219+J220+J221</f>
        <v>3301000</v>
      </c>
      <c r="K217" s="466">
        <f t="shared" si="223"/>
        <v>304000</v>
      </c>
      <c r="L217" s="466">
        <f t="shared" si="223"/>
        <v>3605000</v>
      </c>
    </row>
    <row r="218" spans="1:12" s="389" customFormat="1" ht="17.25" customHeight="1">
      <c r="A218" s="450" t="s">
        <v>802</v>
      </c>
      <c r="B218" s="404"/>
      <c r="C218" s="404"/>
      <c r="D218" s="404">
        <v>0</v>
      </c>
      <c r="E218" s="411">
        <v>843000</v>
      </c>
      <c r="F218" s="411">
        <f t="shared" ref="F218:F221" si="224">D218+E218</f>
        <v>843000</v>
      </c>
      <c r="G218" s="411"/>
      <c r="H218" s="411">
        <f t="shared" ref="H218:H221" si="225">F218+G218</f>
        <v>843000</v>
      </c>
      <c r="I218" s="411"/>
      <c r="J218" s="465">
        <f t="shared" ref="J218:J221" si="226">H218+I218</f>
        <v>843000</v>
      </c>
      <c r="K218" s="469">
        <v>21000</v>
      </c>
      <c r="L218" s="465">
        <f t="shared" si="197"/>
        <v>864000</v>
      </c>
    </row>
    <row r="219" spans="1:12" s="389" customFormat="1" ht="17.25" customHeight="1">
      <c r="A219" s="450" t="s">
        <v>803</v>
      </c>
      <c r="B219" s="404"/>
      <c r="C219" s="404"/>
      <c r="D219" s="404">
        <v>0</v>
      </c>
      <c r="E219" s="411">
        <v>1414000</v>
      </c>
      <c r="F219" s="411">
        <f t="shared" si="224"/>
        <v>1414000</v>
      </c>
      <c r="G219" s="411"/>
      <c r="H219" s="411">
        <f t="shared" si="225"/>
        <v>1414000</v>
      </c>
      <c r="I219" s="411"/>
      <c r="J219" s="465">
        <f t="shared" si="226"/>
        <v>1414000</v>
      </c>
      <c r="K219" s="469">
        <v>109000</v>
      </c>
      <c r="L219" s="465">
        <f t="shared" si="197"/>
        <v>1523000</v>
      </c>
    </row>
    <row r="220" spans="1:12" s="389" customFormat="1" ht="17.25" customHeight="1">
      <c r="A220" s="450" t="s">
        <v>804</v>
      </c>
      <c r="B220" s="404"/>
      <c r="C220" s="404"/>
      <c r="D220" s="404">
        <v>0</v>
      </c>
      <c r="E220" s="411">
        <v>864000</v>
      </c>
      <c r="F220" s="411">
        <f t="shared" si="224"/>
        <v>864000</v>
      </c>
      <c r="G220" s="411"/>
      <c r="H220" s="411">
        <f t="shared" si="225"/>
        <v>864000</v>
      </c>
      <c r="I220" s="411"/>
      <c r="J220" s="465">
        <f t="shared" si="226"/>
        <v>864000</v>
      </c>
      <c r="K220" s="469">
        <v>137000</v>
      </c>
      <c r="L220" s="465">
        <f t="shared" si="197"/>
        <v>1001000</v>
      </c>
    </row>
    <row r="221" spans="1:12" s="389" customFormat="1" ht="17.25" customHeight="1">
      <c r="A221" s="450" t="s">
        <v>805</v>
      </c>
      <c r="B221" s="404"/>
      <c r="C221" s="404"/>
      <c r="D221" s="404">
        <v>0</v>
      </c>
      <c r="E221" s="411">
        <v>180000</v>
      </c>
      <c r="F221" s="411">
        <f t="shared" si="224"/>
        <v>180000</v>
      </c>
      <c r="G221" s="411"/>
      <c r="H221" s="411">
        <f t="shared" si="225"/>
        <v>180000</v>
      </c>
      <c r="I221" s="411"/>
      <c r="J221" s="465">
        <f t="shared" si="226"/>
        <v>180000</v>
      </c>
      <c r="K221" s="469">
        <v>37000</v>
      </c>
      <c r="L221" s="465">
        <f t="shared" si="197"/>
        <v>217000</v>
      </c>
    </row>
    <row r="222" spans="1:12" s="389" customFormat="1" ht="15.75">
      <c r="A222" s="449" t="s">
        <v>682</v>
      </c>
      <c r="B222" s="413">
        <f t="shared" ref="B222:D222" si="227">B223+B224+B225+B226+B227</f>
        <v>0</v>
      </c>
      <c r="C222" s="413">
        <f t="shared" si="227"/>
        <v>0</v>
      </c>
      <c r="D222" s="413">
        <f t="shared" si="227"/>
        <v>0</v>
      </c>
      <c r="E222" s="413">
        <f t="shared" ref="E222:G222" si="228">E223+E224+E225+E226+E227</f>
        <v>2520000</v>
      </c>
      <c r="F222" s="413">
        <f t="shared" ref="F222:I222" si="229">F223+F224+F225+F226+F227</f>
        <v>2520000</v>
      </c>
      <c r="G222" s="413">
        <f t="shared" si="228"/>
        <v>0</v>
      </c>
      <c r="H222" s="413">
        <f t="shared" si="229"/>
        <v>2520000</v>
      </c>
      <c r="I222" s="413">
        <f t="shared" si="229"/>
        <v>0</v>
      </c>
      <c r="J222" s="466">
        <f t="shared" ref="J222:L222" si="230">J223+J224+J225+J226+J227</f>
        <v>2520000</v>
      </c>
      <c r="K222" s="466">
        <f t="shared" si="230"/>
        <v>127000</v>
      </c>
      <c r="L222" s="466">
        <f t="shared" si="230"/>
        <v>2647000</v>
      </c>
    </row>
    <row r="223" spans="1:12" s="389" customFormat="1" ht="17.25" customHeight="1">
      <c r="A223" s="450" t="s">
        <v>806</v>
      </c>
      <c r="B223" s="404"/>
      <c r="C223" s="404"/>
      <c r="D223" s="404">
        <v>0</v>
      </c>
      <c r="E223" s="411">
        <v>514000</v>
      </c>
      <c r="F223" s="411">
        <f t="shared" ref="F223:F227" si="231">D223+E223</f>
        <v>514000</v>
      </c>
      <c r="G223" s="411"/>
      <c r="H223" s="411">
        <f t="shared" ref="H223:H231" si="232">F223+G223</f>
        <v>514000</v>
      </c>
      <c r="I223" s="411"/>
      <c r="J223" s="465">
        <f t="shared" ref="J223:J231" si="233">H223+I223</f>
        <v>514000</v>
      </c>
      <c r="K223" s="469">
        <v>194000</v>
      </c>
      <c r="L223" s="465">
        <f t="shared" si="197"/>
        <v>708000</v>
      </c>
    </row>
    <row r="224" spans="1:12" s="389" customFormat="1" ht="17.25" customHeight="1">
      <c r="A224" s="450" t="s">
        <v>807</v>
      </c>
      <c r="B224" s="404"/>
      <c r="C224" s="404"/>
      <c r="D224" s="404">
        <v>0</v>
      </c>
      <c r="E224" s="411">
        <v>449000</v>
      </c>
      <c r="F224" s="411">
        <f t="shared" si="231"/>
        <v>449000</v>
      </c>
      <c r="G224" s="411"/>
      <c r="H224" s="411">
        <f t="shared" si="232"/>
        <v>449000</v>
      </c>
      <c r="I224" s="411"/>
      <c r="J224" s="465">
        <f t="shared" si="233"/>
        <v>449000</v>
      </c>
      <c r="K224" s="469">
        <v>4000</v>
      </c>
      <c r="L224" s="465">
        <f t="shared" si="197"/>
        <v>453000</v>
      </c>
    </row>
    <row r="225" spans="1:12" s="389" customFormat="1" ht="17.25" customHeight="1">
      <c r="A225" s="450" t="s">
        <v>808</v>
      </c>
      <c r="B225" s="404"/>
      <c r="C225" s="404"/>
      <c r="D225" s="404">
        <v>0</v>
      </c>
      <c r="E225" s="411">
        <v>700000</v>
      </c>
      <c r="F225" s="411">
        <f t="shared" si="231"/>
        <v>700000</v>
      </c>
      <c r="G225" s="411"/>
      <c r="H225" s="411">
        <f t="shared" si="232"/>
        <v>700000</v>
      </c>
      <c r="I225" s="411"/>
      <c r="J225" s="465">
        <f t="shared" si="233"/>
        <v>700000</v>
      </c>
      <c r="K225" s="469">
        <v>1000</v>
      </c>
      <c r="L225" s="465">
        <f t="shared" si="197"/>
        <v>701000</v>
      </c>
    </row>
    <row r="226" spans="1:12" s="389" customFormat="1" ht="17.25" customHeight="1">
      <c r="A226" s="450" t="s">
        <v>809</v>
      </c>
      <c r="B226" s="404"/>
      <c r="C226" s="404"/>
      <c r="D226" s="404">
        <v>0</v>
      </c>
      <c r="E226" s="411">
        <v>206000</v>
      </c>
      <c r="F226" s="411">
        <f t="shared" si="231"/>
        <v>206000</v>
      </c>
      <c r="G226" s="411"/>
      <c r="H226" s="411">
        <f t="shared" si="232"/>
        <v>206000</v>
      </c>
      <c r="I226" s="411"/>
      <c r="J226" s="465">
        <f t="shared" si="233"/>
        <v>206000</v>
      </c>
      <c r="K226" s="469">
        <v>-10000</v>
      </c>
      <c r="L226" s="465">
        <f t="shared" si="197"/>
        <v>196000</v>
      </c>
    </row>
    <row r="227" spans="1:12" s="389" customFormat="1" ht="17.25" customHeight="1">
      <c r="A227" s="450" t="s">
        <v>810</v>
      </c>
      <c r="B227" s="404"/>
      <c r="C227" s="404"/>
      <c r="D227" s="404">
        <v>0</v>
      </c>
      <c r="E227" s="411">
        <v>651000</v>
      </c>
      <c r="F227" s="411">
        <f t="shared" si="231"/>
        <v>651000</v>
      </c>
      <c r="G227" s="411"/>
      <c r="H227" s="411">
        <f t="shared" si="232"/>
        <v>651000</v>
      </c>
      <c r="I227" s="411"/>
      <c r="J227" s="465">
        <f t="shared" si="233"/>
        <v>651000</v>
      </c>
      <c r="K227" s="469">
        <v>-62000</v>
      </c>
      <c r="L227" s="465">
        <f t="shared" si="197"/>
        <v>589000</v>
      </c>
    </row>
    <row r="228" spans="1:12" s="389" customFormat="1" ht="15.75">
      <c r="A228" s="449" t="s">
        <v>779</v>
      </c>
      <c r="B228" s="413">
        <f t="shared" ref="B228:D228" si="234">B229+B230+B231</f>
        <v>0</v>
      </c>
      <c r="C228" s="413">
        <f t="shared" si="234"/>
        <v>0</v>
      </c>
      <c r="D228" s="413">
        <f t="shared" si="234"/>
        <v>0</v>
      </c>
      <c r="E228" s="413">
        <f>E229+E230+E231</f>
        <v>1187000</v>
      </c>
      <c r="F228" s="413">
        <f t="shared" si="209"/>
        <v>1187000</v>
      </c>
      <c r="G228" s="413">
        <f>G229+G230+G231</f>
        <v>-764000</v>
      </c>
      <c r="H228" s="413">
        <f t="shared" si="232"/>
        <v>423000</v>
      </c>
      <c r="I228" s="413">
        <f>I229+I230+I231</f>
        <v>0</v>
      </c>
      <c r="J228" s="466">
        <f>J229+J230+J231</f>
        <v>423000</v>
      </c>
      <c r="K228" s="466">
        <f t="shared" ref="K228:L228" si="235">K229+K230+K231</f>
        <v>141000</v>
      </c>
      <c r="L228" s="466">
        <f t="shared" si="235"/>
        <v>564000</v>
      </c>
    </row>
    <row r="229" spans="1:12" s="389" customFormat="1" ht="17.25" customHeight="1">
      <c r="A229" s="450" t="s">
        <v>780</v>
      </c>
      <c r="B229" s="404"/>
      <c r="C229" s="404"/>
      <c r="D229" s="404">
        <v>0</v>
      </c>
      <c r="E229" s="411">
        <v>319000</v>
      </c>
      <c r="F229" s="411">
        <f t="shared" si="209"/>
        <v>319000</v>
      </c>
      <c r="G229" s="411">
        <v>-226000</v>
      </c>
      <c r="H229" s="411">
        <f t="shared" si="232"/>
        <v>93000</v>
      </c>
      <c r="I229" s="411"/>
      <c r="J229" s="465">
        <f t="shared" si="233"/>
        <v>93000</v>
      </c>
      <c r="K229" s="469">
        <v>16000</v>
      </c>
      <c r="L229" s="465">
        <f t="shared" si="197"/>
        <v>109000</v>
      </c>
    </row>
    <row r="230" spans="1:12" s="389" customFormat="1" ht="17.25" customHeight="1">
      <c r="A230" s="450" t="s">
        <v>781</v>
      </c>
      <c r="B230" s="404"/>
      <c r="C230" s="404"/>
      <c r="D230" s="404">
        <v>0</v>
      </c>
      <c r="E230" s="411">
        <v>813000</v>
      </c>
      <c r="F230" s="411">
        <f t="shared" si="209"/>
        <v>813000</v>
      </c>
      <c r="G230" s="411">
        <v>-538000</v>
      </c>
      <c r="H230" s="411">
        <f t="shared" si="232"/>
        <v>275000</v>
      </c>
      <c r="I230" s="411"/>
      <c r="J230" s="465">
        <f t="shared" si="233"/>
        <v>275000</v>
      </c>
      <c r="K230" s="469">
        <v>40000</v>
      </c>
      <c r="L230" s="465">
        <f t="shared" si="197"/>
        <v>315000</v>
      </c>
    </row>
    <row r="231" spans="1:12" s="389" customFormat="1" ht="17.25" customHeight="1">
      <c r="A231" s="450" t="s">
        <v>782</v>
      </c>
      <c r="B231" s="404"/>
      <c r="C231" s="404"/>
      <c r="D231" s="404">
        <v>0</v>
      </c>
      <c r="E231" s="411">
        <v>55000</v>
      </c>
      <c r="F231" s="411">
        <f t="shared" si="209"/>
        <v>55000</v>
      </c>
      <c r="G231" s="411"/>
      <c r="H231" s="411">
        <f t="shared" si="232"/>
        <v>55000</v>
      </c>
      <c r="I231" s="411"/>
      <c r="J231" s="465">
        <f t="shared" si="233"/>
        <v>55000</v>
      </c>
      <c r="K231" s="469">
        <v>85000</v>
      </c>
      <c r="L231" s="465">
        <f t="shared" si="197"/>
        <v>140000</v>
      </c>
    </row>
    <row r="232" spans="1:12" s="389" customFormat="1" ht="15.75">
      <c r="A232" s="449" t="s">
        <v>684</v>
      </c>
      <c r="B232" s="413">
        <f t="shared" ref="B232:D232" si="236">B233+B234+B235+B236+B237</f>
        <v>0</v>
      </c>
      <c r="C232" s="413">
        <f t="shared" si="236"/>
        <v>0</v>
      </c>
      <c r="D232" s="413">
        <f t="shared" si="236"/>
        <v>0</v>
      </c>
      <c r="E232" s="413">
        <f t="shared" ref="E232:F232" si="237">E233+E234+E235+E236+E237</f>
        <v>1360000</v>
      </c>
      <c r="F232" s="413">
        <f t="shared" si="237"/>
        <v>1360000</v>
      </c>
      <c r="G232" s="413">
        <f t="shared" ref="G232:H232" si="238">G233+G234+G235+G236+G237</f>
        <v>0</v>
      </c>
      <c r="H232" s="413">
        <f t="shared" si="238"/>
        <v>1360000</v>
      </c>
      <c r="I232" s="413">
        <f t="shared" ref="I232:L232" si="239">I233+I234+I235+I236+I237</f>
        <v>0</v>
      </c>
      <c r="J232" s="466">
        <f t="shared" si="239"/>
        <v>1360000</v>
      </c>
      <c r="K232" s="466">
        <f t="shared" si="239"/>
        <v>-167000</v>
      </c>
      <c r="L232" s="466">
        <f t="shared" si="239"/>
        <v>1193000</v>
      </c>
    </row>
    <row r="233" spans="1:12" s="389" customFormat="1" ht="17.25" customHeight="1">
      <c r="A233" s="450" t="s">
        <v>783</v>
      </c>
      <c r="B233" s="404"/>
      <c r="C233" s="404"/>
      <c r="D233" s="404">
        <v>0</v>
      </c>
      <c r="E233" s="411">
        <v>180000</v>
      </c>
      <c r="F233" s="411">
        <f t="shared" ref="F233:F239" si="240">D233+E233</f>
        <v>180000</v>
      </c>
      <c r="G233" s="411"/>
      <c r="H233" s="411">
        <f t="shared" ref="H233:H237" si="241">F233+G233</f>
        <v>180000</v>
      </c>
      <c r="I233" s="411"/>
      <c r="J233" s="465">
        <f t="shared" ref="J233:J237" si="242">H233+I233</f>
        <v>180000</v>
      </c>
      <c r="K233" s="469">
        <v>-35000</v>
      </c>
      <c r="L233" s="465">
        <f t="shared" si="197"/>
        <v>145000</v>
      </c>
    </row>
    <row r="234" spans="1:12" s="389" customFormat="1" ht="17.25" customHeight="1">
      <c r="A234" s="450" t="s">
        <v>784</v>
      </c>
      <c r="B234" s="404"/>
      <c r="C234" s="404"/>
      <c r="D234" s="404">
        <v>0</v>
      </c>
      <c r="E234" s="411">
        <v>324000</v>
      </c>
      <c r="F234" s="411">
        <f t="shared" si="240"/>
        <v>324000</v>
      </c>
      <c r="G234" s="411"/>
      <c r="H234" s="411">
        <f t="shared" si="241"/>
        <v>324000</v>
      </c>
      <c r="I234" s="411"/>
      <c r="J234" s="465">
        <f t="shared" si="242"/>
        <v>324000</v>
      </c>
      <c r="K234" s="469">
        <v>-18000</v>
      </c>
      <c r="L234" s="465">
        <f t="shared" si="197"/>
        <v>306000</v>
      </c>
    </row>
    <row r="235" spans="1:12" s="389" customFormat="1" ht="17.25" customHeight="1">
      <c r="A235" s="450" t="s">
        <v>785</v>
      </c>
      <c r="B235" s="404"/>
      <c r="C235" s="404"/>
      <c r="D235" s="404">
        <v>0</v>
      </c>
      <c r="E235" s="411">
        <v>340000</v>
      </c>
      <c r="F235" s="411">
        <f t="shared" si="240"/>
        <v>340000</v>
      </c>
      <c r="G235" s="411"/>
      <c r="H235" s="411">
        <f t="shared" si="241"/>
        <v>340000</v>
      </c>
      <c r="I235" s="411"/>
      <c r="J235" s="465">
        <f t="shared" si="242"/>
        <v>340000</v>
      </c>
      <c r="K235" s="469">
        <v>-33000</v>
      </c>
      <c r="L235" s="465">
        <f t="shared" si="197"/>
        <v>307000</v>
      </c>
    </row>
    <row r="236" spans="1:12" s="389" customFormat="1" ht="17.25" customHeight="1">
      <c r="A236" s="450" t="s">
        <v>786</v>
      </c>
      <c r="B236" s="404"/>
      <c r="C236" s="404"/>
      <c r="D236" s="404">
        <v>0</v>
      </c>
      <c r="E236" s="411">
        <v>300000</v>
      </c>
      <c r="F236" s="411">
        <f t="shared" si="240"/>
        <v>300000</v>
      </c>
      <c r="G236" s="411"/>
      <c r="H236" s="411">
        <f t="shared" si="241"/>
        <v>300000</v>
      </c>
      <c r="I236" s="411"/>
      <c r="J236" s="465">
        <f t="shared" si="242"/>
        <v>300000</v>
      </c>
      <c r="K236" s="469">
        <v>-25000</v>
      </c>
      <c r="L236" s="465">
        <f t="shared" si="197"/>
        <v>275000</v>
      </c>
    </row>
    <row r="237" spans="1:12" s="389" customFormat="1" ht="17.25" customHeight="1">
      <c r="A237" s="450" t="s">
        <v>787</v>
      </c>
      <c r="B237" s="404"/>
      <c r="C237" s="404"/>
      <c r="D237" s="404">
        <v>0</v>
      </c>
      <c r="E237" s="411">
        <v>216000</v>
      </c>
      <c r="F237" s="411">
        <f t="shared" si="240"/>
        <v>216000</v>
      </c>
      <c r="G237" s="411"/>
      <c r="H237" s="411">
        <f t="shared" si="241"/>
        <v>216000</v>
      </c>
      <c r="I237" s="411"/>
      <c r="J237" s="465">
        <f t="shared" si="242"/>
        <v>216000</v>
      </c>
      <c r="K237" s="469">
        <v>-56000</v>
      </c>
      <c r="L237" s="465">
        <f t="shared" si="197"/>
        <v>160000</v>
      </c>
    </row>
    <row r="238" spans="1:12" s="389" customFormat="1" ht="15.75">
      <c r="A238" s="449" t="s">
        <v>685</v>
      </c>
      <c r="B238" s="413">
        <f t="shared" ref="B238:D238" si="243">B239</f>
        <v>0</v>
      </c>
      <c r="C238" s="413">
        <f t="shared" si="243"/>
        <v>0</v>
      </c>
      <c r="D238" s="413">
        <f t="shared" si="243"/>
        <v>0</v>
      </c>
      <c r="E238" s="413">
        <f t="shared" ref="E238:I238" si="244">E239</f>
        <v>399000</v>
      </c>
      <c r="F238" s="413">
        <f t="shared" si="244"/>
        <v>399000</v>
      </c>
      <c r="G238" s="413">
        <f t="shared" si="244"/>
        <v>0</v>
      </c>
      <c r="H238" s="413">
        <f t="shared" si="244"/>
        <v>399000</v>
      </c>
      <c r="I238" s="413">
        <f t="shared" si="244"/>
        <v>0</v>
      </c>
      <c r="J238" s="466">
        <f>J239+J240+J241+J242+J243</f>
        <v>399000</v>
      </c>
      <c r="K238" s="466">
        <f t="shared" ref="K238:L238" si="245">K239+K240+K241+K242+K243</f>
        <v>418000</v>
      </c>
      <c r="L238" s="466">
        <f t="shared" si="245"/>
        <v>817000</v>
      </c>
    </row>
    <row r="239" spans="1:12" s="389" customFormat="1" ht="17.25" hidden="1" customHeight="1">
      <c r="A239" s="450" t="s">
        <v>788</v>
      </c>
      <c r="B239" s="404"/>
      <c r="C239" s="404"/>
      <c r="D239" s="404">
        <v>0</v>
      </c>
      <c r="E239" s="411">
        <v>399000</v>
      </c>
      <c r="F239" s="411">
        <f t="shared" si="240"/>
        <v>399000</v>
      </c>
      <c r="G239" s="411"/>
      <c r="H239" s="411">
        <f t="shared" ref="H239" si="246">F239+G239</f>
        <v>399000</v>
      </c>
      <c r="I239" s="411"/>
      <c r="J239" s="465">
        <f t="shared" ref="J239" si="247">H239+I239</f>
        <v>399000</v>
      </c>
      <c r="K239" s="469"/>
      <c r="L239" s="465">
        <f t="shared" si="197"/>
        <v>399000</v>
      </c>
    </row>
    <row r="240" spans="1:12" s="389" customFormat="1" ht="17.25" customHeight="1">
      <c r="A240" s="450" t="s">
        <v>856</v>
      </c>
      <c r="B240" s="404"/>
      <c r="C240" s="404"/>
      <c r="D240" s="404"/>
      <c r="E240" s="411"/>
      <c r="F240" s="411"/>
      <c r="G240" s="411"/>
      <c r="H240" s="411"/>
      <c r="I240" s="411"/>
      <c r="J240" s="465"/>
      <c r="K240" s="469">
        <v>51000</v>
      </c>
      <c r="L240" s="465">
        <f t="shared" si="197"/>
        <v>51000</v>
      </c>
    </row>
    <row r="241" spans="1:12" s="389" customFormat="1" ht="17.25" customHeight="1">
      <c r="A241" s="450" t="s">
        <v>857</v>
      </c>
      <c r="B241" s="404"/>
      <c r="C241" s="404"/>
      <c r="D241" s="404"/>
      <c r="E241" s="411"/>
      <c r="F241" s="411"/>
      <c r="G241" s="411"/>
      <c r="H241" s="411"/>
      <c r="I241" s="411"/>
      <c r="J241" s="465"/>
      <c r="K241" s="469">
        <v>63000</v>
      </c>
      <c r="L241" s="465">
        <f t="shared" si="197"/>
        <v>63000</v>
      </c>
    </row>
    <row r="242" spans="1:12" s="389" customFormat="1" ht="17.25" customHeight="1">
      <c r="A242" s="450" t="s">
        <v>858</v>
      </c>
      <c r="B242" s="404"/>
      <c r="C242" s="404"/>
      <c r="D242" s="404"/>
      <c r="E242" s="411"/>
      <c r="F242" s="411"/>
      <c r="G242" s="411"/>
      <c r="H242" s="411"/>
      <c r="I242" s="411"/>
      <c r="J242" s="465"/>
      <c r="K242" s="469">
        <v>71000</v>
      </c>
      <c r="L242" s="465">
        <f t="shared" si="197"/>
        <v>71000</v>
      </c>
    </row>
    <row r="243" spans="1:12" s="389" customFormat="1" ht="17.25" customHeight="1">
      <c r="A243" s="450" t="s">
        <v>859</v>
      </c>
      <c r="B243" s="404"/>
      <c r="C243" s="404"/>
      <c r="D243" s="404"/>
      <c r="E243" s="411"/>
      <c r="F243" s="411"/>
      <c r="G243" s="411"/>
      <c r="H243" s="411"/>
      <c r="I243" s="411"/>
      <c r="J243" s="465"/>
      <c r="K243" s="469">
        <v>233000</v>
      </c>
      <c r="L243" s="465">
        <f t="shared" si="197"/>
        <v>233000</v>
      </c>
    </row>
    <row r="244" spans="1:12" s="389" customFormat="1" ht="17.25" customHeight="1">
      <c r="A244" s="449" t="s">
        <v>462</v>
      </c>
      <c r="B244" s="404"/>
      <c r="C244" s="404"/>
      <c r="D244" s="404"/>
      <c r="E244" s="411"/>
      <c r="F244" s="411"/>
      <c r="G244" s="411"/>
      <c r="H244" s="411"/>
      <c r="I244" s="411"/>
      <c r="J244" s="466"/>
      <c r="K244" s="466">
        <f t="shared" ref="K244:L244" si="248">K245+K246+K247+K248</f>
        <v>717000</v>
      </c>
      <c r="L244" s="466">
        <f t="shared" si="248"/>
        <v>717000</v>
      </c>
    </row>
    <row r="245" spans="1:12" s="389" customFormat="1" ht="17.25" customHeight="1">
      <c r="A245" s="450" t="s">
        <v>860</v>
      </c>
      <c r="B245" s="404"/>
      <c r="C245" s="404"/>
      <c r="D245" s="404"/>
      <c r="E245" s="411"/>
      <c r="F245" s="411"/>
      <c r="G245" s="411"/>
      <c r="H245" s="411"/>
      <c r="I245" s="411"/>
      <c r="J245" s="465"/>
      <c r="K245" s="469">
        <v>105000</v>
      </c>
      <c r="L245" s="465">
        <f t="shared" si="197"/>
        <v>105000</v>
      </c>
    </row>
    <row r="246" spans="1:12" s="389" customFormat="1" ht="17.25" customHeight="1">
      <c r="A246" s="450" t="s">
        <v>861</v>
      </c>
      <c r="B246" s="404"/>
      <c r="C246" s="404"/>
      <c r="D246" s="404"/>
      <c r="E246" s="411"/>
      <c r="F246" s="411"/>
      <c r="G246" s="411"/>
      <c r="H246" s="411"/>
      <c r="I246" s="411"/>
      <c r="J246" s="465"/>
      <c r="K246" s="469">
        <v>201000</v>
      </c>
      <c r="L246" s="465">
        <f t="shared" si="197"/>
        <v>201000</v>
      </c>
    </row>
    <row r="247" spans="1:12" s="389" customFormat="1" ht="17.25" customHeight="1">
      <c r="A247" s="450" t="s">
        <v>796</v>
      </c>
      <c r="B247" s="404"/>
      <c r="C247" s="404"/>
      <c r="D247" s="404"/>
      <c r="E247" s="411"/>
      <c r="F247" s="411"/>
      <c r="G247" s="411"/>
      <c r="H247" s="411"/>
      <c r="I247" s="411"/>
      <c r="J247" s="465"/>
      <c r="K247" s="469">
        <v>177000</v>
      </c>
      <c r="L247" s="465">
        <f t="shared" si="197"/>
        <v>177000</v>
      </c>
    </row>
    <row r="248" spans="1:12" s="389" customFormat="1" ht="17.25" customHeight="1">
      <c r="A248" s="450" t="s">
        <v>862</v>
      </c>
      <c r="B248" s="404"/>
      <c r="C248" s="404"/>
      <c r="D248" s="404"/>
      <c r="E248" s="411"/>
      <c r="F248" s="411"/>
      <c r="G248" s="411"/>
      <c r="H248" s="411"/>
      <c r="I248" s="411"/>
      <c r="J248" s="465"/>
      <c r="K248" s="469">
        <v>234000</v>
      </c>
      <c r="L248" s="465">
        <f t="shared" si="197"/>
        <v>234000</v>
      </c>
    </row>
    <row r="249" spans="1:12" s="389" customFormat="1" ht="15.75">
      <c r="A249" s="449" t="s">
        <v>0</v>
      </c>
      <c r="B249" s="413">
        <f t="shared" ref="B249:D249" si="249">B250+B251</f>
        <v>0</v>
      </c>
      <c r="C249" s="413">
        <f t="shared" si="249"/>
        <v>0</v>
      </c>
      <c r="D249" s="413">
        <f t="shared" si="249"/>
        <v>0</v>
      </c>
      <c r="E249" s="413">
        <f t="shared" ref="E249:F249" si="250">E250+E251</f>
        <v>848000</v>
      </c>
      <c r="F249" s="413">
        <f t="shared" si="250"/>
        <v>848000</v>
      </c>
      <c r="G249" s="413">
        <f t="shared" ref="G249:H249" si="251">G250+G251</f>
        <v>0</v>
      </c>
      <c r="H249" s="413">
        <f t="shared" si="251"/>
        <v>848000</v>
      </c>
      <c r="I249" s="413">
        <f t="shared" ref="I249:L249" si="252">I250+I251</f>
        <v>0</v>
      </c>
      <c r="J249" s="466">
        <f t="shared" si="252"/>
        <v>848000</v>
      </c>
      <c r="K249" s="466">
        <f t="shared" si="252"/>
        <v>87000</v>
      </c>
      <c r="L249" s="466">
        <f t="shared" si="252"/>
        <v>935000</v>
      </c>
    </row>
    <row r="250" spans="1:12" s="389" customFormat="1" ht="17.25" customHeight="1">
      <c r="A250" s="450" t="s">
        <v>789</v>
      </c>
      <c r="B250" s="404"/>
      <c r="C250" s="404"/>
      <c r="D250" s="404">
        <v>0</v>
      </c>
      <c r="E250" s="411">
        <v>200000</v>
      </c>
      <c r="F250" s="411">
        <f t="shared" ref="F250:F251" si="253">D250+E250</f>
        <v>200000</v>
      </c>
      <c r="G250" s="411"/>
      <c r="H250" s="411">
        <f t="shared" ref="H250:H251" si="254">F250+G250</f>
        <v>200000</v>
      </c>
      <c r="I250" s="411"/>
      <c r="J250" s="465">
        <f t="shared" ref="J250:J251" si="255">H250+I250</f>
        <v>200000</v>
      </c>
      <c r="K250" s="469">
        <v>16000</v>
      </c>
      <c r="L250" s="465">
        <f t="shared" si="197"/>
        <v>216000</v>
      </c>
    </row>
    <row r="251" spans="1:12" s="389" customFormat="1" ht="17.25" customHeight="1">
      <c r="A251" s="450" t="s">
        <v>790</v>
      </c>
      <c r="B251" s="404"/>
      <c r="C251" s="404"/>
      <c r="D251" s="404">
        <v>0</v>
      </c>
      <c r="E251" s="411">
        <v>648000</v>
      </c>
      <c r="F251" s="411">
        <f t="shared" si="253"/>
        <v>648000</v>
      </c>
      <c r="G251" s="411"/>
      <c r="H251" s="411">
        <f t="shared" si="254"/>
        <v>648000</v>
      </c>
      <c r="I251" s="411"/>
      <c r="J251" s="465">
        <f t="shared" si="255"/>
        <v>648000</v>
      </c>
      <c r="K251" s="469">
        <v>71000</v>
      </c>
      <c r="L251" s="465">
        <f t="shared" si="197"/>
        <v>719000</v>
      </c>
    </row>
    <row r="252" spans="1:12" s="389" customFormat="1" ht="15.75">
      <c r="A252" s="449" t="s">
        <v>466</v>
      </c>
      <c r="B252" s="413">
        <f t="shared" ref="B252:D252" si="256">B253+B254+B255+B256</f>
        <v>0</v>
      </c>
      <c r="C252" s="413">
        <f t="shared" si="256"/>
        <v>0</v>
      </c>
      <c r="D252" s="413">
        <f t="shared" si="256"/>
        <v>0</v>
      </c>
      <c r="E252" s="413">
        <f t="shared" ref="E252:F252" si="257">E253+E254+E255+E256</f>
        <v>1839000</v>
      </c>
      <c r="F252" s="413">
        <f t="shared" si="257"/>
        <v>1839000</v>
      </c>
      <c r="G252" s="413">
        <f t="shared" ref="G252:H252" si="258">G253+G254+G255+G256</f>
        <v>-764000</v>
      </c>
      <c r="H252" s="413">
        <f t="shared" si="258"/>
        <v>1075000</v>
      </c>
      <c r="I252" s="413">
        <f t="shared" ref="I252:L252" si="259">I253+I254+I255+I256</f>
        <v>0</v>
      </c>
      <c r="J252" s="466">
        <f t="shared" si="259"/>
        <v>1075000</v>
      </c>
      <c r="K252" s="466">
        <f t="shared" si="259"/>
        <v>312000</v>
      </c>
      <c r="L252" s="466">
        <f t="shared" si="259"/>
        <v>1387000</v>
      </c>
    </row>
    <row r="253" spans="1:12" s="389" customFormat="1" ht="17.25" hidden="1" customHeight="1">
      <c r="A253" s="450" t="s">
        <v>791</v>
      </c>
      <c r="B253" s="404"/>
      <c r="C253" s="404"/>
      <c r="D253" s="404">
        <v>0</v>
      </c>
      <c r="E253" s="411">
        <v>210000</v>
      </c>
      <c r="F253" s="411">
        <f t="shared" ref="F253:F260" si="260">D253+E253</f>
        <v>210000</v>
      </c>
      <c r="G253" s="411"/>
      <c r="H253" s="411">
        <f t="shared" ref="H253:H265" si="261">F253+G253</f>
        <v>210000</v>
      </c>
      <c r="I253" s="411"/>
      <c r="J253" s="465">
        <f t="shared" ref="J253:J265" si="262">H253+I253</f>
        <v>210000</v>
      </c>
      <c r="K253" s="469"/>
      <c r="L253" s="465">
        <f t="shared" si="197"/>
        <v>210000</v>
      </c>
    </row>
    <row r="254" spans="1:12" s="389" customFormat="1" ht="17.25" customHeight="1">
      <c r="A254" s="450" t="s">
        <v>792</v>
      </c>
      <c r="B254" s="404"/>
      <c r="C254" s="404"/>
      <c r="D254" s="404">
        <v>0</v>
      </c>
      <c r="E254" s="411">
        <v>267000</v>
      </c>
      <c r="F254" s="411">
        <f t="shared" si="260"/>
        <v>267000</v>
      </c>
      <c r="G254" s="411"/>
      <c r="H254" s="411">
        <f t="shared" si="261"/>
        <v>267000</v>
      </c>
      <c r="I254" s="411"/>
      <c r="J254" s="465">
        <f t="shared" si="262"/>
        <v>267000</v>
      </c>
      <c r="K254" s="469">
        <v>-3000</v>
      </c>
      <c r="L254" s="465">
        <f t="shared" si="197"/>
        <v>264000</v>
      </c>
    </row>
    <row r="255" spans="1:12" s="389" customFormat="1" ht="17.25" customHeight="1">
      <c r="A255" s="450" t="s">
        <v>793</v>
      </c>
      <c r="B255" s="404"/>
      <c r="C255" s="404"/>
      <c r="D255" s="404">
        <v>0</v>
      </c>
      <c r="E255" s="411">
        <v>662000</v>
      </c>
      <c r="F255" s="411">
        <f t="shared" si="260"/>
        <v>662000</v>
      </c>
      <c r="G255" s="411">
        <v>-370000</v>
      </c>
      <c r="H255" s="411">
        <f t="shared" si="261"/>
        <v>292000</v>
      </c>
      <c r="I255" s="411"/>
      <c r="J255" s="465">
        <f t="shared" si="262"/>
        <v>292000</v>
      </c>
      <c r="K255" s="469">
        <v>1000</v>
      </c>
      <c r="L255" s="465">
        <f t="shared" si="197"/>
        <v>293000</v>
      </c>
    </row>
    <row r="256" spans="1:12" s="389" customFormat="1" ht="17.25" customHeight="1">
      <c r="A256" s="450" t="s">
        <v>794</v>
      </c>
      <c r="B256" s="404"/>
      <c r="C256" s="404"/>
      <c r="D256" s="404">
        <v>0</v>
      </c>
      <c r="E256" s="411">
        <v>700000</v>
      </c>
      <c r="F256" s="411">
        <f t="shared" si="260"/>
        <v>700000</v>
      </c>
      <c r="G256" s="411">
        <v>-394000</v>
      </c>
      <c r="H256" s="411">
        <f t="shared" si="261"/>
        <v>306000</v>
      </c>
      <c r="I256" s="411"/>
      <c r="J256" s="465">
        <f t="shared" si="262"/>
        <v>306000</v>
      </c>
      <c r="K256" s="469">
        <v>314000</v>
      </c>
      <c r="L256" s="465">
        <f t="shared" si="197"/>
        <v>620000</v>
      </c>
    </row>
    <row r="257" spans="1:12" s="389" customFormat="1" ht="15.75">
      <c r="A257" s="449" t="s">
        <v>464</v>
      </c>
      <c r="B257" s="413">
        <f t="shared" ref="B257:D257" si="263">B258+B259+B260</f>
        <v>0</v>
      </c>
      <c r="C257" s="413">
        <f t="shared" si="263"/>
        <v>0</v>
      </c>
      <c r="D257" s="413">
        <f t="shared" si="263"/>
        <v>0</v>
      </c>
      <c r="E257" s="413">
        <f>E258+E259+E260</f>
        <v>1296000</v>
      </c>
      <c r="F257" s="413">
        <f t="shared" si="260"/>
        <v>1296000</v>
      </c>
      <c r="G257" s="413">
        <f>G258+G259+G260</f>
        <v>-1296000</v>
      </c>
      <c r="H257" s="413">
        <f t="shared" si="261"/>
        <v>0</v>
      </c>
      <c r="I257" s="413">
        <f>I258+I259+I260</f>
        <v>0</v>
      </c>
      <c r="J257" s="466"/>
      <c r="K257" s="466">
        <f t="shared" ref="K257:L257" si="264">K258+K259+K260</f>
        <v>227000</v>
      </c>
      <c r="L257" s="466">
        <f t="shared" si="264"/>
        <v>227000</v>
      </c>
    </row>
    <row r="258" spans="1:12" s="389" customFormat="1" ht="17.25" customHeight="1">
      <c r="A258" s="450" t="s">
        <v>863</v>
      </c>
      <c r="B258" s="404"/>
      <c r="C258" s="404"/>
      <c r="D258" s="404">
        <v>0</v>
      </c>
      <c r="E258" s="411">
        <v>484000</v>
      </c>
      <c r="F258" s="411">
        <f t="shared" si="260"/>
        <v>484000</v>
      </c>
      <c r="G258" s="411">
        <v>-484000</v>
      </c>
      <c r="H258" s="411">
        <f t="shared" si="261"/>
        <v>0</v>
      </c>
      <c r="I258" s="411"/>
      <c r="J258" s="465"/>
      <c r="K258" s="469">
        <v>80000</v>
      </c>
      <c r="L258" s="465">
        <f t="shared" si="197"/>
        <v>80000</v>
      </c>
    </row>
    <row r="259" spans="1:12" s="389" customFormat="1" ht="17.25" customHeight="1">
      <c r="A259" s="450" t="s">
        <v>798</v>
      </c>
      <c r="B259" s="404"/>
      <c r="C259" s="404"/>
      <c r="D259" s="404">
        <v>0</v>
      </c>
      <c r="E259" s="411">
        <v>412000</v>
      </c>
      <c r="F259" s="411">
        <f t="shared" si="260"/>
        <v>412000</v>
      </c>
      <c r="G259" s="411">
        <v>-412000</v>
      </c>
      <c r="H259" s="411">
        <f t="shared" si="261"/>
        <v>0</v>
      </c>
      <c r="I259" s="411"/>
      <c r="J259" s="465"/>
      <c r="K259" s="469">
        <v>72000</v>
      </c>
      <c r="L259" s="465">
        <f t="shared" si="197"/>
        <v>72000</v>
      </c>
    </row>
    <row r="260" spans="1:12" s="389" customFormat="1" ht="17.25" customHeight="1">
      <c r="A260" s="450" t="s">
        <v>864</v>
      </c>
      <c r="B260" s="404"/>
      <c r="C260" s="404"/>
      <c r="D260" s="404">
        <v>0</v>
      </c>
      <c r="E260" s="411">
        <v>400000</v>
      </c>
      <c r="F260" s="411">
        <f t="shared" si="260"/>
        <v>400000</v>
      </c>
      <c r="G260" s="411">
        <v>-400000</v>
      </c>
      <c r="H260" s="411">
        <f t="shared" si="261"/>
        <v>0</v>
      </c>
      <c r="I260" s="411"/>
      <c r="J260" s="465"/>
      <c r="K260" s="469">
        <v>75000</v>
      </c>
      <c r="L260" s="465">
        <f t="shared" si="197"/>
        <v>75000</v>
      </c>
    </row>
    <row r="261" spans="1:12" s="389" customFormat="1" ht="15.75">
      <c r="A261" s="449" t="s">
        <v>467</v>
      </c>
      <c r="B261" s="413">
        <f t="shared" ref="B261:D261" si="265">B262+B263+B264+B265</f>
        <v>0</v>
      </c>
      <c r="C261" s="413">
        <f t="shared" si="265"/>
        <v>0</v>
      </c>
      <c r="D261" s="413">
        <f t="shared" si="265"/>
        <v>0</v>
      </c>
      <c r="E261" s="413">
        <f>E262+E263+E264+E265</f>
        <v>1118000</v>
      </c>
      <c r="F261" s="413">
        <f t="shared" ref="F261:F264" si="266">D261+E261</f>
        <v>1118000</v>
      </c>
      <c r="G261" s="413">
        <f>G262+G263+G264+G265</f>
        <v>-627000</v>
      </c>
      <c r="H261" s="413">
        <f t="shared" si="261"/>
        <v>491000</v>
      </c>
      <c r="I261" s="413">
        <f>I262+I263+I264+I265</f>
        <v>0</v>
      </c>
      <c r="J261" s="466">
        <f>J262+J263+J264+J265</f>
        <v>491000</v>
      </c>
      <c r="K261" s="466">
        <f t="shared" ref="K261:L261" si="267">K262+K263+K264+K265</f>
        <v>-82000</v>
      </c>
      <c r="L261" s="466">
        <f t="shared" si="267"/>
        <v>409000</v>
      </c>
    </row>
    <row r="262" spans="1:12" s="389" customFormat="1" ht="17.25" customHeight="1">
      <c r="A262" s="450" t="s">
        <v>795</v>
      </c>
      <c r="B262" s="404"/>
      <c r="C262" s="404"/>
      <c r="D262" s="404">
        <v>0</v>
      </c>
      <c r="E262" s="411">
        <v>191000</v>
      </c>
      <c r="F262" s="411">
        <f t="shared" si="266"/>
        <v>191000</v>
      </c>
      <c r="G262" s="411">
        <v>-98000</v>
      </c>
      <c r="H262" s="411">
        <f t="shared" si="261"/>
        <v>93000</v>
      </c>
      <c r="I262" s="411"/>
      <c r="J262" s="465">
        <f t="shared" si="262"/>
        <v>93000</v>
      </c>
      <c r="K262" s="469">
        <v>-11000</v>
      </c>
      <c r="L262" s="465">
        <f t="shared" si="197"/>
        <v>82000</v>
      </c>
    </row>
    <row r="263" spans="1:12" s="389" customFormat="1" ht="17.25" customHeight="1">
      <c r="A263" s="450" t="s">
        <v>796</v>
      </c>
      <c r="B263" s="404"/>
      <c r="C263" s="404"/>
      <c r="D263" s="404">
        <v>0</v>
      </c>
      <c r="E263" s="411">
        <v>186000</v>
      </c>
      <c r="F263" s="411">
        <f t="shared" si="266"/>
        <v>186000</v>
      </c>
      <c r="G263" s="411">
        <v>-69000</v>
      </c>
      <c r="H263" s="411">
        <f t="shared" si="261"/>
        <v>117000</v>
      </c>
      <c r="I263" s="411"/>
      <c r="J263" s="465">
        <f t="shared" si="262"/>
        <v>117000</v>
      </c>
      <c r="K263" s="469">
        <v>-16000</v>
      </c>
      <c r="L263" s="465">
        <f t="shared" si="197"/>
        <v>101000</v>
      </c>
    </row>
    <row r="264" spans="1:12" s="389" customFormat="1" ht="17.25" customHeight="1">
      <c r="A264" s="450" t="s">
        <v>797</v>
      </c>
      <c r="B264" s="404"/>
      <c r="C264" s="404"/>
      <c r="D264" s="404">
        <v>0</v>
      </c>
      <c r="E264" s="411">
        <v>301000</v>
      </c>
      <c r="F264" s="411">
        <f t="shared" si="266"/>
        <v>301000</v>
      </c>
      <c r="G264" s="411">
        <v>-201000</v>
      </c>
      <c r="H264" s="411">
        <f t="shared" si="261"/>
        <v>100000</v>
      </c>
      <c r="I264" s="411"/>
      <c r="J264" s="465">
        <f t="shared" si="262"/>
        <v>100000</v>
      </c>
      <c r="K264" s="469">
        <v>-15000</v>
      </c>
      <c r="L264" s="465">
        <f t="shared" si="197"/>
        <v>85000</v>
      </c>
    </row>
    <row r="265" spans="1:12" s="389" customFormat="1" ht="17.25" customHeight="1">
      <c r="A265" s="450" t="s">
        <v>798</v>
      </c>
      <c r="B265" s="404"/>
      <c r="C265" s="404"/>
      <c r="D265" s="404">
        <v>0</v>
      </c>
      <c r="E265" s="411">
        <v>440000</v>
      </c>
      <c r="F265" s="411">
        <f t="shared" si="209"/>
        <v>440000</v>
      </c>
      <c r="G265" s="411">
        <v>-259000</v>
      </c>
      <c r="H265" s="411">
        <f t="shared" si="261"/>
        <v>181000</v>
      </c>
      <c r="I265" s="411"/>
      <c r="J265" s="465">
        <f t="shared" si="262"/>
        <v>181000</v>
      </c>
      <c r="K265" s="469">
        <v>-40000</v>
      </c>
      <c r="L265" s="465">
        <f t="shared" si="197"/>
        <v>141000</v>
      </c>
    </row>
    <row r="266" spans="1:12" s="389" customFormat="1" ht="15.75">
      <c r="A266" s="449" t="s">
        <v>687</v>
      </c>
      <c r="B266" s="413">
        <f t="shared" ref="B266:D266" si="268">B267+B268+B269</f>
        <v>0</v>
      </c>
      <c r="C266" s="413">
        <f t="shared" si="268"/>
        <v>0</v>
      </c>
      <c r="D266" s="413">
        <f t="shared" si="268"/>
        <v>0</v>
      </c>
      <c r="E266" s="413">
        <f>E267+E268+E269</f>
        <v>1296000</v>
      </c>
      <c r="F266" s="413">
        <f t="shared" si="209"/>
        <v>1296000</v>
      </c>
      <c r="G266" s="413">
        <f>G267+G268+G269</f>
        <v>-1296000</v>
      </c>
      <c r="H266" s="413">
        <f t="shared" ref="H266:H269" si="269">F266+G266</f>
        <v>0</v>
      </c>
      <c r="I266" s="413">
        <f>I267+I268+I269</f>
        <v>0</v>
      </c>
      <c r="J266" s="466"/>
      <c r="K266" s="466">
        <f t="shared" ref="K266:L266" si="270">K267+K268+K269</f>
        <v>642000</v>
      </c>
      <c r="L266" s="466">
        <f t="shared" si="270"/>
        <v>642000</v>
      </c>
    </row>
    <row r="267" spans="1:12" s="389" customFormat="1" ht="17.25" customHeight="1">
      <c r="A267" s="450" t="s">
        <v>866</v>
      </c>
      <c r="B267" s="404"/>
      <c r="C267" s="404"/>
      <c r="D267" s="404">
        <v>0</v>
      </c>
      <c r="E267" s="411">
        <v>484000</v>
      </c>
      <c r="F267" s="411">
        <f t="shared" si="209"/>
        <v>484000</v>
      </c>
      <c r="G267" s="411">
        <v>-484000</v>
      </c>
      <c r="H267" s="411">
        <f t="shared" si="269"/>
        <v>0</v>
      </c>
      <c r="I267" s="411"/>
      <c r="J267" s="465"/>
      <c r="K267" s="469">
        <v>154000</v>
      </c>
      <c r="L267" s="465">
        <f t="shared" ref="L267:L269" si="271">J267+K267</f>
        <v>154000</v>
      </c>
    </row>
    <row r="268" spans="1:12" s="389" customFormat="1" ht="17.25" customHeight="1">
      <c r="A268" s="450" t="s">
        <v>865</v>
      </c>
      <c r="B268" s="404"/>
      <c r="C268" s="404"/>
      <c r="D268" s="404">
        <v>0</v>
      </c>
      <c r="E268" s="411">
        <v>412000</v>
      </c>
      <c r="F268" s="411">
        <f t="shared" si="209"/>
        <v>412000</v>
      </c>
      <c r="G268" s="411">
        <v>-412000</v>
      </c>
      <c r="H268" s="411">
        <f t="shared" si="269"/>
        <v>0</v>
      </c>
      <c r="I268" s="411"/>
      <c r="J268" s="465"/>
      <c r="K268" s="469">
        <v>100000</v>
      </c>
      <c r="L268" s="465">
        <f t="shared" si="271"/>
        <v>100000</v>
      </c>
    </row>
    <row r="269" spans="1:12" s="389" customFormat="1" ht="17.25" customHeight="1">
      <c r="A269" s="450" t="s">
        <v>867</v>
      </c>
      <c r="B269" s="404"/>
      <c r="C269" s="404"/>
      <c r="D269" s="404">
        <v>0</v>
      </c>
      <c r="E269" s="411">
        <v>400000</v>
      </c>
      <c r="F269" s="411">
        <f t="shared" si="209"/>
        <v>400000</v>
      </c>
      <c r="G269" s="411">
        <v>-400000</v>
      </c>
      <c r="H269" s="411">
        <f t="shared" si="269"/>
        <v>0</v>
      </c>
      <c r="I269" s="411"/>
      <c r="J269" s="465"/>
      <c r="K269" s="469">
        <v>388000</v>
      </c>
      <c r="L269" s="465">
        <f t="shared" si="271"/>
        <v>388000</v>
      </c>
    </row>
    <row r="270" spans="1:12" s="416" customFormat="1" ht="21.75" customHeight="1">
      <c r="A270" s="453" t="s">
        <v>362</v>
      </c>
      <c r="B270" s="417" t="e">
        <f>SUM(B40+B4)</f>
        <v>#REF!</v>
      </c>
      <c r="C270" s="417" t="e">
        <f t="shared" ref="C270:H270" si="272">SUM(C40+C4)</f>
        <v>#REF!</v>
      </c>
      <c r="D270" s="417" t="e">
        <f t="shared" si="272"/>
        <v>#REF!</v>
      </c>
      <c r="E270" s="417" t="e">
        <f t="shared" si="272"/>
        <v>#REF!</v>
      </c>
      <c r="F270" s="417" t="e">
        <f t="shared" si="272"/>
        <v>#REF!</v>
      </c>
      <c r="G270" s="417" t="e">
        <f t="shared" si="272"/>
        <v>#REF!</v>
      </c>
      <c r="H270" s="417">
        <f t="shared" si="272"/>
        <v>2263955657</v>
      </c>
      <c r="I270" s="417">
        <f t="shared" ref="I270:L270" si="273">SUM(I40+I4)</f>
        <v>32980726</v>
      </c>
      <c r="J270" s="463">
        <f t="shared" si="273"/>
        <v>2294643383</v>
      </c>
      <c r="K270" s="463">
        <f t="shared" si="273"/>
        <v>-18615931</v>
      </c>
      <c r="L270" s="463">
        <f t="shared" si="273"/>
        <v>2276027452</v>
      </c>
    </row>
    <row r="271" spans="1:12" ht="17.25" customHeight="1">
      <c r="A271" s="399"/>
    </row>
    <row r="272" spans="1:12" ht="24" customHeight="1">
      <c r="A272" s="398"/>
    </row>
    <row r="273" spans="1:1">
      <c r="A273" s="398"/>
    </row>
    <row r="274" spans="1:1">
      <c r="A274" s="398"/>
    </row>
    <row r="275" spans="1:1">
      <c r="A275" s="398"/>
    </row>
    <row r="276" spans="1:1">
      <c r="A276" s="398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L1"/>
  </mergeCells>
  <phoneticPr fontId="37" type="noConversion"/>
  <pageMargins left="1.1811023622047245" right="0.39370078740157483" top="0.78740157480314965" bottom="0.78740157480314965" header="0.19685039370078741" footer="0.19685039370078741"/>
  <pageSetup paperSize="9" scale="84" orientation="portrait" r:id="rId3"/>
  <headerFooter alignWithMargins="0">
    <oddHeader>&amp;C&amp;P</oddHeader>
  </headerFooter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541</v>
      </c>
    </row>
    <row r="2" spans="1:3" s="248" customFormat="1" ht="37.5" customHeight="1">
      <c r="A2" s="251"/>
      <c r="B2" s="495" t="s">
        <v>596</v>
      </c>
      <c r="C2" s="495"/>
    </row>
    <row r="3" spans="1:3" s="255" customFormat="1" ht="31.5">
      <c r="A3" s="209" t="s">
        <v>44</v>
      </c>
      <c r="B3" s="247" t="s">
        <v>45</v>
      </c>
      <c r="C3" s="209" t="s">
        <v>493</v>
      </c>
    </row>
    <row r="4" spans="1:3" s="199" customFormat="1" ht="18.75">
      <c r="A4" s="496" t="s">
        <v>557</v>
      </c>
      <c r="B4" s="496"/>
      <c r="C4" s="496"/>
    </row>
    <row r="5" spans="1:3" s="199" customFormat="1" ht="18.75">
      <c r="A5" s="256">
        <v>1</v>
      </c>
      <c r="B5" s="221" t="s">
        <v>470</v>
      </c>
      <c r="C5" s="294"/>
    </row>
    <row r="6" spans="1:3" s="199" customFormat="1" ht="37.5">
      <c r="A6" s="210"/>
      <c r="B6" s="222" t="s">
        <v>673</v>
      </c>
      <c r="C6" s="295">
        <v>14000</v>
      </c>
    </row>
    <row r="7" spans="1:3" s="199" customFormat="1" ht="18.75">
      <c r="A7" s="257"/>
      <c r="B7" s="223" t="s">
        <v>63</v>
      </c>
      <c r="C7" s="296">
        <f>SUM(C6:C6)</f>
        <v>14000</v>
      </c>
    </row>
    <row r="8" spans="1:3" s="199" customFormat="1" ht="18.75">
      <c r="A8" s="257">
        <v>2</v>
      </c>
      <c r="B8" s="221" t="s">
        <v>64</v>
      </c>
      <c r="C8" s="294"/>
    </row>
    <row r="9" spans="1:3" s="199" customFormat="1" ht="37.5">
      <c r="A9" s="210"/>
      <c r="B9" s="222" t="s">
        <v>648</v>
      </c>
      <c r="C9" s="295">
        <v>3800</v>
      </c>
    </row>
    <row r="10" spans="1:3" s="199" customFormat="1" ht="37.5">
      <c r="A10" s="210"/>
      <c r="B10" s="222" t="s">
        <v>394</v>
      </c>
      <c r="C10" s="295">
        <v>1950</v>
      </c>
    </row>
    <row r="11" spans="1:3" s="199" customFormat="1" ht="18.75">
      <c r="A11" s="257"/>
      <c r="B11" s="223" t="s">
        <v>65</v>
      </c>
      <c r="C11" s="296">
        <f>SUM(C9:C10)</f>
        <v>5750</v>
      </c>
    </row>
    <row r="12" spans="1:3" s="199" customFormat="1" ht="18.75">
      <c r="A12" s="256">
        <v>3</v>
      </c>
      <c r="B12" s="221" t="s">
        <v>66</v>
      </c>
      <c r="C12" s="294"/>
    </row>
    <row r="13" spans="1:3" s="199" customFormat="1" ht="18.75">
      <c r="A13" s="210"/>
      <c r="B13" s="222" t="s">
        <v>649</v>
      </c>
      <c r="C13" s="295">
        <v>2600</v>
      </c>
    </row>
    <row r="14" spans="1:3" s="199" customFormat="1" ht="18.75">
      <c r="A14" s="257"/>
      <c r="B14" s="223" t="s">
        <v>65</v>
      </c>
      <c r="C14" s="296">
        <f>SUM(C13:C13)</f>
        <v>2600</v>
      </c>
    </row>
    <row r="15" spans="1:3" s="199" customFormat="1" ht="18.75">
      <c r="A15" s="256">
        <v>4</v>
      </c>
      <c r="B15" s="221" t="s">
        <v>27</v>
      </c>
      <c r="C15" s="294"/>
    </row>
    <row r="16" spans="1:3" s="199" customFormat="1" ht="18.75">
      <c r="A16" s="210"/>
      <c r="B16" s="263" t="s">
        <v>668</v>
      </c>
      <c r="C16" s="295">
        <v>2000</v>
      </c>
    </row>
    <row r="17" spans="1:3" s="199" customFormat="1" ht="18.75">
      <c r="A17" s="210"/>
      <c r="B17" s="263" t="s">
        <v>321</v>
      </c>
      <c r="C17" s="295">
        <v>890</v>
      </c>
    </row>
    <row r="18" spans="1:3" s="199" customFormat="1" ht="18.75">
      <c r="A18" s="257"/>
      <c r="B18" s="241" t="s">
        <v>63</v>
      </c>
      <c r="C18" s="296">
        <f>SUM(C16:C17)</f>
        <v>2890</v>
      </c>
    </row>
    <row r="19" spans="1:3" s="199" customFormat="1" ht="18.75">
      <c r="A19" s="256">
        <v>5</v>
      </c>
      <c r="B19" s="221" t="s">
        <v>33</v>
      </c>
      <c r="C19" s="297"/>
    </row>
    <row r="20" spans="1:3" s="199" customFormat="1" ht="18.75">
      <c r="A20" s="257"/>
      <c r="B20" s="222" t="s">
        <v>322</v>
      </c>
      <c r="C20" s="295">
        <v>10100</v>
      </c>
    </row>
    <row r="21" spans="1:3" s="199" customFormat="1" ht="18.75">
      <c r="A21" s="257"/>
      <c r="B21" s="222" t="s">
        <v>323</v>
      </c>
      <c r="C21" s="295">
        <v>2800</v>
      </c>
    </row>
    <row r="22" spans="1:3" s="199" customFormat="1" ht="18.75">
      <c r="A22" s="257"/>
      <c r="B22" s="222" t="s">
        <v>324</v>
      </c>
      <c r="C22" s="295">
        <v>1750</v>
      </c>
    </row>
    <row r="23" spans="1:3" s="199" customFormat="1" ht="18.75">
      <c r="A23" s="257"/>
      <c r="B23" s="222" t="s">
        <v>325</v>
      </c>
      <c r="C23" s="295">
        <v>1600</v>
      </c>
    </row>
    <row r="24" spans="1:3" s="199" customFormat="1" ht="18.75">
      <c r="A24" s="257"/>
      <c r="B24" s="222" t="s">
        <v>326</v>
      </c>
      <c r="C24" s="295">
        <v>2400</v>
      </c>
    </row>
    <row r="25" spans="1:3" s="199" customFormat="1" ht="18.75">
      <c r="A25" s="257"/>
      <c r="B25" s="222" t="s">
        <v>327</v>
      </c>
      <c r="C25" s="295">
        <v>2600</v>
      </c>
    </row>
    <row r="26" spans="1:3" s="199" customFormat="1" ht="18.75">
      <c r="A26" s="257"/>
      <c r="B26" s="223" t="s">
        <v>65</v>
      </c>
      <c r="C26" s="296">
        <f>SUM(C20:C25)</f>
        <v>21250</v>
      </c>
    </row>
    <row r="27" spans="1:3" s="199" customFormat="1" ht="18.75">
      <c r="A27" s="256">
        <v>6</v>
      </c>
      <c r="B27" s="221" t="s">
        <v>37</v>
      </c>
      <c r="C27" s="297"/>
    </row>
    <row r="28" spans="1:3" s="199" customFormat="1" ht="18.75">
      <c r="A28" s="257"/>
      <c r="B28" s="222" t="s">
        <v>328</v>
      </c>
      <c r="C28" s="298">
        <v>5900</v>
      </c>
    </row>
    <row r="29" spans="1:3" s="199" customFormat="1" ht="37.5">
      <c r="A29" s="257"/>
      <c r="B29" s="222" t="s">
        <v>329</v>
      </c>
      <c r="C29" s="295">
        <v>3600</v>
      </c>
    </row>
    <row r="30" spans="1:3" s="199" customFormat="1" ht="37.5">
      <c r="A30" s="257"/>
      <c r="B30" s="222" t="s">
        <v>330</v>
      </c>
      <c r="C30" s="295">
        <v>18000</v>
      </c>
    </row>
    <row r="31" spans="1:3" s="199" customFormat="1" ht="18.75">
      <c r="A31" s="257"/>
      <c r="B31" s="222" t="s">
        <v>331</v>
      </c>
      <c r="C31" s="295">
        <v>4000</v>
      </c>
    </row>
    <row r="32" spans="1:3" s="199" customFormat="1" ht="37.5">
      <c r="A32" s="257"/>
      <c r="B32" s="222" t="s">
        <v>332</v>
      </c>
      <c r="C32" s="295">
        <v>7000</v>
      </c>
    </row>
    <row r="33" spans="1:3" s="199" customFormat="1" ht="18.75">
      <c r="A33" s="257"/>
      <c r="B33" s="223" t="s">
        <v>65</v>
      </c>
      <c r="C33" s="296">
        <f>SUM(C28:C32)</f>
        <v>38500</v>
      </c>
    </row>
    <row r="34" spans="1:3" s="199" customFormat="1" ht="18.75">
      <c r="A34" s="256">
        <v>7</v>
      </c>
      <c r="B34" s="221" t="s">
        <v>38</v>
      </c>
      <c r="C34" s="294"/>
    </row>
    <row r="35" spans="1:3" s="199" customFormat="1" ht="18.75">
      <c r="A35" s="210"/>
      <c r="B35" s="222" t="s">
        <v>333</v>
      </c>
      <c r="C35" s="295">
        <v>3500</v>
      </c>
    </row>
    <row r="36" spans="1:3" s="199" customFormat="1" ht="18.75">
      <c r="A36" s="210"/>
      <c r="B36" s="264" t="s">
        <v>334</v>
      </c>
      <c r="C36" s="295">
        <v>4000</v>
      </c>
    </row>
    <row r="37" spans="1:3" s="199" customFormat="1" ht="18.75">
      <c r="A37" s="257"/>
      <c r="B37" s="223" t="s">
        <v>63</v>
      </c>
      <c r="C37" s="296">
        <f>SUM(C35:C36)</f>
        <v>7500</v>
      </c>
    </row>
    <row r="38" spans="1:3" s="199" customFormat="1" ht="18.75">
      <c r="A38" s="256">
        <v>8</v>
      </c>
      <c r="B38" s="221" t="s">
        <v>40</v>
      </c>
      <c r="C38" s="297"/>
    </row>
    <row r="39" spans="1:3" s="199" customFormat="1" ht="18.75">
      <c r="A39" s="210"/>
      <c r="B39" s="222" t="s">
        <v>11</v>
      </c>
      <c r="C39" s="295">
        <v>3000</v>
      </c>
    </row>
    <row r="40" spans="1:3" s="199" customFormat="1" ht="37.5">
      <c r="A40" s="224"/>
      <c r="B40" s="222" t="s">
        <v>12</v>
      </c>
      <c r="C40" s="295">
        <v>2148</v>
      </c>
    </row>
    <row r="41" spans="1:3" s="199" customFormat="1" ht="18.75">
      <c r="A41" s="257"/>
      <c r="B41" s="223" t="s">
        <v>63</v>
      </c>
      <c r="C41" s="296">
        <f>SUM(C39:C40)</f>
        <v>5148</v>
      </c>
    </row>
    <row r="42" spans="1:3" s="199" customFormat="1" ht="18.75">
      <c r="A42" s="256">
        <v>9</v>
      </c>
      <c r="B42" s="221" t="s">
        <v>41</v>
      </c>
      <c r="C42" s="297"/>
    </row>
    <row r="43" spans="1:3" s="199" customFormat="1" ht="36" customHeight="1">
      <c r="A43" s="210"/>
      <c r="B43" s="222" t="s">
        <v>47</v>
      </c>
      <c r="C43" s="295">
        <v>15000</v>
      </c>
    </row>
    <row r="44" spans="1:3" s="199" customFormat="1" ht="18.75">
      <c r="A44" s="257"/>
      <c r="B44" s="223" t="s">
        <v>63</v>
      </c>
      <c r="C44" s="296">
        <f>SUM(C43:C43)</f>
        <v>15000</v>
      </c>
    </row>
    <row r="45" spans="1:3" s="199" customFormat="1" ht="18.75">
      <c r="A45" s="256">
        <v>10</v>
      </c>
      <c r="B45" s="221" t="s">
        <v>42</v>
      </c>
      <c r="C45" s="294"/>
    </row>
    <row r="46" spans="1:3" s="199" customFormat="1" ht="20.25" customHeight="1">
      <c r="A46" s="210"/>
      <c r="B46" s="242" t="s">
        <v>48</v>
      </c>
      <c r="C46" s="295">
        <v>7000</v>
      </c>
    </row>
    <row r="47" spans="1:3" s="199" customFormat="1" ht="18.75">
      <c r="A47" s="210"/>
      <c r="B47" s="242" t="s">
        <v>49</v>
      </c>
      <c r="C47" s="295">
        <v>5000</v>
      </c>
    </row>
    <row r="48" spans="1:3" s="199" customFormat="1" ht="18.75">
      <c r="A48" s="257"/>
      <c r="B48" s="223" t="s">
        <v>63</v>
      </c>
      <c r="C48" s="296">
        <f>SUM(C46:C47)</f>
        <v>12000</v>
      </c>
    </row>
    <row r="49" spans="1:3" s="199" customFormat="1" ht="18.75">
      <c r="A49" s="257"/>
      <c r="B49" s="225" t="s">
        <v>561</v>
      </c>
      <c r="C49" s="296">
        <f>C48+C44+C41+C37+C33+C26+C18+C14+C11+C7</f>
        <v>124638</v>
      </c>
    </row>
    <row r="50" spans="1:3" s="197" customFormat="1" ht="18.75" hidden="1" outlineLevel="1">
      <c r="A50" s="496" t="s">
        <v>54</v>
      </c>
      <c r="B50" s="496"/>
      <c r="C50" s="496"/>
    </row>
    <row r="51" spans="1:3" s="199" customFormat="1" ht="18.75" hidden="1" outlineLevel="1">
      <c r="A51" s="256">
        <v>1</v>
      </c>
      <c r="B51" s="221" t="s">
        <v>55</v>
      </c>
      <c r="C51" s="294"/>
    </row>
    <row r="52" spans="1:3" s="200" customFormat="1" ht="18.75" hidden="1" outlineLevel="1">
      <c r="A52" s="210"/>
      <c r="B52" s="224" t="s">
        <v>669</v>
      </c>
      <c r="C52" s="295">
        <v>3500</v>
      </c>
    </row>
    <row r="53" spans="1:3" s="200" customFormat="1" ht="18.75" hidden="1" outlineLevel="1">
      <c r="A53" s="210"/>
      <c r="B53" s="225" t="s">
        <v>65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56</v>
      </c>
      <c r="C54" s="294"/>
    </row>
    <row r="55" spans="1:3" s="200" customFormat="1" ht="37.5" hidden="1" outlineLevel="1">
      <c r="A55" s="210"/>
      <c r="B55" s="224" t="s">
        <v>651</v>
      </c>
      <c r="C55" s="295">
        <v>4400</v>
      </c>
    </row>
    <row r="56" spans="1:3" s="200" customFormat="1" ht="37.5" hidden="1" outlineLevel="1">
      <c r="A56" s="210"/>
      <c r="B56" s="224" t="s">
        <v>650</v>
      </c>
      <c r="C56" s="295">
        <v>8000</v>
      </c>
    </row>
    <row r="57" spans="1:3" s="199" customFormat="1" ht="18.75" hidden="1" outlineLevel="1">
      <c r="A57" s="257"/>
      <c r="B57" s="225" t="s">
        <v>65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57</v>
      </c>
      <c r="C58" s="294"/>
    </row>
    <row r="59" spans="1:3" s="200" customFormat="1" ht="56.25" hidden="1" outlineLevel="1">
      <c r="A59" s="210"/>
      <c r="B59" s="224" t="s">
        <v>155</v>
      </c>
      <c r="C59" s="295">
        <v>500</v>
      </c>
    </row>
    <row r="60" spans="1:3" s="200" customFormat="1" ht="18.75" hidden="1" outlineLevel="1">
      <c r="A60" s="210"/>
      <c r="B60" s="226" t="s">
        <v>567</v>
      </c>
      <c r="C60" s="295">
        <v>7789</v>
      </c>
    </row>
    <row r="61" spans="1:3" s="200" customFormat="1" ht="45.75" hidden="1" customHeight="1" outlineLevel="1">
      <c r="A61" s="210"/>
      <c r="B61" s="226" t="s">
        <v>566</v>
      </c>
      <c r="C61" s="295">
        <v>1000</v>
      </c>
    </row>
    <row r="62" spans="1:3" s="199" customFormat="1" ht="18.75" hidden="1" outlineLevel="1">
      <c r="A62" s="257"/>
      <c r="B62" s="225" t="s">
        <v>65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58</v>
      </c>
      <c r="C63" s="294"/>
    </row>
    <row r="64" spans="1:3" s="200" customFormat="1" ht="35.25" hidden="1" customHeight="1" outlineLevel="1">
      <c r="A64" s="210"/>
      <c r="B64" s="224" t="s">
        <v>555</v>
      </c>
      <c r="C64" s="295">
        <v>4750</v>
      </c>
    </row>
    <row r="65" spans="1:3" s="200" customFormat="1" ht="28.5" hidden="1" customHeight="1" outlineLevel="1">
      <c r="A65" s="210"/>
      <c r="B65" s="224" t="s">
        <v>554</v>
      </c>
      <c r="C65" s="295">
        <v>20000</v>
      </c>
    </row>
    <row r="66" spans="1:3" s="200" customFormat="1" ht="37.5" hidden="1" outlineLevel="1">
      <c r="A66" s="210"/>
      <c r="B66" s="224" t="s">
        <v>553</v>
      </c>
      <c r="C66" s="295">
        <v>400</v>
      </c>
    </row>
    <row r="67" spans="1:3" s="200" customFormat="1" ht="18.75" hidden="1" outlineLevel="1">
      <c r="A67" s="210"/>
      <c r="B67" s="224" t="s">
        <v>431</v>
      </c>
      <c r="C67" s="295">
        <v>470</v>
      </c>
    </row>
    <row r="68" spans="1:3" s="200" customFormat="1" ht="18.75" hidden="1" outlineLevel="1">
      <c r="A68" s="210"/>
      <c r="B68" s="224" t="s">
        <v>430</v>
      </c>
      <c r="C68" s="295">
        <v>470</v>
      </c>
    </row>
    <row r="69" spans="1:3" s="199" customFormat="1" ht="18.75" hidden="1" outlineLevel="1">
      <c r="A69" s="257"/>
      <c r="B69" s="225" t="s">
        <v>63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59</v>
      </c>
      <c r="C70" s="294"/>
    </row>
    <row r="71" spans="1:3" s="200" customFormat="1" ht="37.5" hidden="1" outlineLevel="1">
      <c r="A71" s="210"/>
      <c r="B71" s="224" t="s">
        <v>395</v>
      </c>
      <c r="C71" s="295">
        <v>5400</v>
      </c>
    </row>
    <row r="72" spans="1:3" s="199" customFormat="1" ht="18.75" hidden="1" outlineLevel="1">
      <c r="A72" s="257"/>
      <c r="B72" s="225" t="s">
        <v>63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26</v>
      </c>
      <c r="C73" s="294"/>
    </row>
    <row r="74" spans="1:3" s="199" customFormat="1" ht="18.75" hidden="1" outlineLevel="1">
      <c r="A74" s="257"/>
      <c r="B74" s="227" t="s">
        <v>83</v>
      </c>
      <c r="C74" s="295">
        <v>3000</v>
      </c>
    </row>
    <row r="75" spans="1:3" s="200" customFormat="1" ht="64.5" hidden="1" customHeight="1" outlineLevel="1">
      <c r="A75" s="210"/>
      <c r="B75" s="227" t="s">
        <v>82</v>
      </c>
      <c r="C75" s="295">
        <v>1700</v>
      </c>
    </row>
    <row r="76" spans="1:3" s="199" customFormat="1" ht="15" hidden="1" customHeight="1" outlineLevel="1">
      <c r="A76" s="257"/>
      <c r="B76" s="225" t="s">
        <v>63</v>
      </c>
      <c r="C76" s="296">
        <f>SUM(C74:C75)</f>
        <v>4700</v>
      </c>
    </row>
    <row r="77" spans="1:3" s="199" customFormat="1" ht="18.75" hidden="1" outlineLevel="1">
      <c r="A77" s="257" t="s">
        <v>111</v>
      </c>
      <c r="B77" s="225" t="s">
        <v>60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27</v>
      </c>
      <c r="C79" s="297"/>
    </row>
    <row r="80" spans="1:3" s="200" customFormat="1" ht="37.5" hidden="1" outlineLevel="1">
      <c r="A80" s="210"/>
      <c r="B80" s="226" t="s">
        <v>84</v>
      </c>
      <c r="C80" s="295">
        <v>4000</v>
      </c>
    </row>
    <row r="81" spans="1:3" s="199" customFormat="1" ht="18.75" hidden="1" outlineLevel="1">
      <c r="A81" s="257"/>
      <c r="B81" s="225" t="s">
        <v>65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581</v>
      </c>
      <c r="C82" s="297"/>
    </row>
    <row r="83" spans="1:3" s="200" customFormat="1" ht="49.5" hidden="1" customHeight="1" outlineLevel="1">
      <c r="A83" s="210"/>
      <c r="B83" s="224" t="s">
        <v>85</v>
      </c>
      <c r="C83" s="295">
        <v>5000</v>
      </c>
    </row>
    <row r="84" spans="1:3" s="199" customFormat="1" ht="18.75" hidden="1" outlineLevel="1">
      <c r="A84" s="257"/>
      <c r="B84" s="225" t="s">
        <v>63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33</v>
      </c>
      <c r="C85" s="294"/>
    </row>
    <row r="86" spans="1:3" s="200" customFormat="1" ht="18.75" hidden="1" outlineLevel="1">
      <c r="A86" s="210"/>
      <c r="B86" s="224" t="s">
        <v>86</v>
      </c>
      <c r="C86" s="295">
        <v>9100</v>
      </c>
    </row>
    <row r="87" spans="1:3" s="200" customFormat="1" ht="37.5" hidden="1" outlineLevel="1">
      <c r="A87" s="210"/>
      <c r="B87" s="224" t="s">
        <v>87</v>
      </c>
      <c r="C87" s="295">
        <v>590</v>
      </c>
    </row>
    <row r="88" spans="1:3" s="199" customFormat="1" ht="18.75" hidden="1" outlineLevel="1">
      <c r="A88" s="257"/>
      <c r="B88" s="225" t="s">
        <v>65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34</v>
      </c>
      <c r="C89" s="297"/>
    </row>
    <row r="90" spans="1:3" s="200" customFormat="1" ht="48.75" hidden="1" customHeight="1" outlineLevel="1">
      <c r="A90" s="210"/>
      <c r="B90" s="226" t="s">
        <v>88</v>
      </c>
      <c r="C90" s="295">
        <v>3900</v>
      </c>
    </row>
    <row r="91" spans="1:3" s="199" customFormat="1" ht="18.75" hidden="1" outlineLevel="1">
      <c r="A91" s="257"/>
      <c r="B91" s="225" t="s">
        <v>65</v>
      </c>
      <c r="C91" s="296">
        <f>SUM(C90:C90)</f>
        <v>3900</v>
      </c>
    </row>
    <row r="92" spans="1:3" s="199" customFormat="1" ht="18.75" hidden="1" outlineLevel="1">
      <c r="A92" s="257" t="s">
        <v>117</v>
      </c>
      <c r="B92" s="225" t="s">
        <v>36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35</v>
      </c>
      <c r="C94" s="297"/>
    </row>
    <row r="95" spans="1:3" s="200" customFormat="1" ht="37.5" hidden="1" outlineLevel="1">
      <c r="A95" s="210"/>
      <c r="B95" s="227" t="s">
        <v>92</v>
      </c>
      <c r="C95" s="295">
        <v>4800</v>
      </c>
    </row>
    <row r="96" spans="1:3" s="200" customFormat="1" ht="18.75" hidden="1" outlineLevel="1">
      <c r="A96" s="210"/>
      <c r="B96" s="227" t="s">
        <v>91</v>
      </c>
      <c r="C96" s="295">
        <v>4800</v>
      </c>
    </row>
    <row r="97" spans="1:3" s="200" customFormat="1" ht="18.75" hidden="1" outlineLevel="1">
      <c r="A97" s="210"/>
      <c r="B97" s="227" t="s">
        <v>90</v>
      </c>
      <c r="C97" s="295">
        <v>2000</v>
      </c>
    </row>
    <row r="98" spans="1:3" s="200" customFormat="1" ht="37.5" hidden="1" outlineLevel="1">
      <c r="A98" s="210"/>
      <c r="B98" s="227" t="s">
        <v>89</v>
      </c>
      <c r="C98" s="295">
        <v>4800</v>
      </c>
    </row>
    <row r="99" spans="1:3" s="200" customFormat="1" ht="18.75" hidden="1" outlineLevel="1">
      <c r="A99" s="210"/>
      <c r="B99" s="225" t="s">
        <v>65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582</v>
      </c>
      <c r="C100" s="294"/>
    </row>
    <row r="101" spans="1:3" s="200" customFormat="1" ht="18.75" hidden="1" outlineLevel="1">
      <c r="A101" s="210"/>
      <c r="B101" s="224" t="s">
        <v>223</v>
      </c>
      <c r="C101" s="295">
        <v>3000</v>
      </c>
    </row>
    <row r="102" spans="1:3" s="200" customFormat="1" ht="18.75" hidden="1" outlineLevel="1">
      <c r="A102" s="210"/>
      <c r="B102" s="225" t="s">
        <v>65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583</v>
      </c>
      <c r="C104" s="294"/>
    </row>
    <row r="105" spans="1:3" s="206" customFormat="1" ht="34.5" hidden="1" customHeight="1" outlineLevel="1">
      <c r="A105" s="258"/>
      <c r="B105" s="226" t="s">
        <v>120</v>
      </c>
      <c r="C105" s="299">
        <v>1000</v>
      </c>
    </row>
    <row r="106" spans="1:3" s="199" customFormat="1" ht="18.75" hidden="1" outlineLevel="1">
      <c r="A106" s="257"/>
      <c r="B106" s="225" t="s">
        <v>65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38</v>
      </c>
      <c r="C107" s="294"/>
    </row>
    <row r="108" spans="1:3" s="200" customFormat="1" ht="37.5" hidden="1" outlineLevel="1">
      <c r="A108" s="258"/>
      <c r="B108" s="224" t="s">
        <v>121</v>
      </c>
      <c r="C108" s="295">
        <v>5900</v>
      </c>
    </row>
    <row r="109" spans="1:3" s="199" customFormat="1" ht="18.75" hidden="1" outlineLevel="1">
      <c r="A109" s="257"/>
      <c r="B109" s="225" t="s">
        <v>63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514</v>
      </c>
      <c r="C110" s="294"/>
    </row>
    <row r="111" spans="1:3" s="199" customFormat="1" ht="56.25" hidden="1" outlineLevel="1">
      <c r="A111" s="210"/>
      <c r="B111" s="224" t="s">
        <v>124</v>
      </c>
      <c r="C111" s="295">
        <v>7000</v>
      </c>
    </row>
    <row r="112" spans="1:3" s="199" customFormat="1" ht="37.5" hidden="1" outlineLevel="1">
      <c r="A112" s="210"/>
      <c r="B112" s="224" t="s">
        <v>123</v>
      </c>
      <c r="C112" s="295">
        <v>7600</v>
      </c>
    </row>
    <row r="113" spans="1:3" s="199" customFormat="1" ht="37.5" hidden="1" outlineLevel="1">
      <c r="A113" s="210"/>
      <c r="B113" s="224" t="s">
        <v>122</v>
      </c>
      <c r="C113" s="295">
        <v>1000</v>
      </c>
    </row>
    <row r="114" spans="1:3" s="199" customFormat="1" ht="18.75" hidden="1" outlineLevel="1">
      <c r="A114" s="257"/>
      <c r="B114" s="225" t="s">
        <v>65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40</v>
      </c>
      <c r="C115" s="297"/>
    </row>
    <row r="116" spans="1:3" s="200" customFormat="1" ht="18.75" hidden="1" outlineLevel="1">
      <c r="A116" s="224"/>
      <c r="B116" s="224" t="s">
        <v>125</v>
      </c>
      <c r="C116" s="295">
        <v>8000</v>
      </c>
    </row>
    <row r="117" spans="1:3" s="199" customFormat="1" ht="18.75" hidden="1" outlineLevel="1">
      <c r="A117" s="257"/>
      <c r="B117" s="225" t="s">
        <v>63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41</v>
      </c>
      <c r="C118" s="294"/>
    </row>
    <row r="119" spans="1:3" s="200" customFormat="1" ht="36.75" hidden="1" customHeight="1" outlineLevel="1">
      <c r="A119" s="210"/>
      <c r="B119" s="224" t="s">
        <v>506</v>
      </c>
      <c r="C119" s="295">
        <v>7000</v>
      </c>
    </row>
    <row r="120" spans="1:3" s="200" customFormat="1" ht="37.5" hidden="1" outlineLevel="1">
      <c r="A120" s="210"/>
      <c r="B120" s="224" t="s">
        <v>129</v>
      </c>
      <c r="C120" s="295">
        <v>1900</v>
      </c>
    </row>
    <row r="121" spans="1:3" s="200" customFormat="1" ht="18.75" hidden="1" outlineLevel="1">
      <c r="A121" s="210"/>
      <c r="B121" s="224" t="s">
        <v>623</v>
      </c>
      <c r="C121" s="295">
        <v>8881</v>
      </c>
    </row>
    <row r="122" spans="1:3" s="200" customFormat="1" ht="37.5" hidden="1" outlineLevel="1">
      <c r="A122" s="210"/>
      <c r="B122" s="224" t="s">
        <v>622</v>
      </c>
      <c r="C122" s="295">
        <v>1600</v>
      </c>
    </row>
    <row r="123" spans="1:3" s="200" customFormat="1" ht="18.75" hidden="1" outlineLevel="1">
      <c r="A123" s="210"/>
      <c r="B123" s="225" t="s">
        <v>63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42</v>
      </c>
      <c r="C124" s="297"/>
    </row>
    <row r="125" spans="1:3" s="200" customFormat="1" ht="37.5" hidden="1" outlineLevel="1">
      <c r="A125" s="210"/>
      <c r="B125" s="227" t="s">
        <v>516</v>
      </c>
      <c r="C125" s="295">
        <v>5000</v>
      </c>
    </row>
    <row r="126" spans="1:3" s="200" customFormat="1" ht="37.5" hidden="1" outlineLevel="1">
      <c r="A126" s="210"/>
      <c r="B126" s="227" t="s">
        <v>517</v>
      </c>
      <c r="C126" s="295">
        <v>2000</v>
      </c>
    </row>
    <row r="127" spans="1:3" s="200" customFormat="1" ht="37.5" hidden="1" outlineLevel="1">
      <c r="A127" s="210"/>
      <c r="B127" s="224" t="s">
        <v>518</v>
      </c>
      <c r="C127" s="295">
        <v>6000</v>
      </c>
    </row>
    <row r="128" spans="1:3" s="200" customFormat="1" ht="18.75" hidden="1" outlineLevel="1">
      <c r="A128" s="210"/>
      <c r="B128" s="225" t="s">
        <v>63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515</v>
      </c>
      <c r="C129" s="294"/>
    </row>
    <row r="130" spans="1:3" s="199" customFormat="1" ht="54.75" hidden="1" customHeight="1" outlineLevel="1">
      <c r="A130" s="257"/>
      <c r="B130" s="227" t="s">
        <v>505</v>
      </c>
      <c r="C130" s="295">
        <v>10000</v>
      </c>
    </row>
    <row r="131" spans="1:3" s="199" customFormat="1" ht="56.25" hidden="1" outlineLevel="1">
      <c r="A131" s="257"/>
      <c r="B131" s="227" t="s">
        <v>593</v>
      </c>
      <c r="C131" s="295">
        <v>5000</v>
      </c>
    </row>
    <row r="132" spans="1:3" s="199" customFormat="1" ht="56.25" hidden="1" outlineLevel="1">
      <c r="A132" s="257"/>
      <c r="B132" s="227" t="s">
        <v>594</v>
      </c>
      <c r="C132" s="295">
        <v>3000</v>
      </c>
    </row>
    <row r="133" spans="1:3" s="199" customFormat="1" ht="18.75" hidden="1" outlineLevel="1">
      <c r="A133" s="257"/>
      <c r="B133" s="225" t="s">
        <v>65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595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96" t="s">
        <v>540</v>
      </c>
      <c r="B136" s="496"/>
      <c r="C136" s="496"/>
    </row>
    <row r="137" spans="1:3" s="199" customFormat="1" ht="18.75">
      <c r="A137" s="256">
        <v>1</v>
      </c>
      <c r="B137" s="221" t="s">
        <v>56</v>
      </c>
      <c r="C137" s="294"/>
    </row>
    <row r="138" spans="1:3" s="199" customFormat="1" ht="37.5">
      <c r="A138" s="210"/>
      <c r="B138" s="222" t="s">
        <v>543</v>
      </c>
      <c r="C138" s="295">
        <v>100</v>
      </c>
    </row>
    <row r="139" spans="1:3" s="199" customFormat="1" ht="37.5">
      <c r="A139" s="210"/>
      <c r="B139" s="222" t="s">
        <v>544</v>
      </c>
      <c r="C139" s="295">
        <v>4900</v>
      </c>
    </row>
    <row r="140" spans="1:3" s="199" customFormat="1" ht="18.75">
      <c r="A140" s="257"/>
      <c r="B140" s="223" t="s">
        <v>65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57</v>
      </c>
      <c r="C141" s="294"/>
    </row>
    <row r="142" spans="1:3" s="199" customFormat="1" ht="18.75">
      <c r="A142" s="210"/>
      <c r="B142" s="239" t="s">
        <v>545</v>
      </c>
      <c r="C142" s="295">
        <v>1500</v>
      </c>
    </row>
    <row r="143" spans="1:3" s="199" customFormat="1" ht="56.25">
      <c r="A143" s="210"/>
      <c r="B143" s="222" t="s">
        <v>146</v>
      </c>
      <c r="C143" s="295">
        <v>1300</v>
      </c>
    </row>
    <row r="144" spans="1:3" s="199" customFormat="1" ht="18.75">
      <c r="A144" s="257"/>
      <c r="B144" s="223" t="s">
        <v>65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59</v>
      </c>
      <c r="C145" s="294"/>
    </row>
    <row r="146" spans="1:3" s="199" customFormat="1" ht="18.75">
      <c r="A146" s="231"/>
      <c r="B146" s="239" t="s">
        <v>147</v>
      </c>
      <c r="C146" s="299">
        <v>2000</v>
      </c>
    </row>
    <row r="147" spans="1:3" s="199" customFormat="1" ht="18.75">
      <c r="A147" s="231"/>
      <c r="B147" s="239" t="s">
        <v>126</v>
      </c>
      <c r="C147" s="299">
        <v>700</v>
      </c>
    </row>
    <row r="148" spans="1:3" s="199" customFormat="1" ht="18.75">
      <c r="A148" s="231"/>
      <c r="B148" s="239" t="s">
        <v>127</v>
      </c>
      <c r="C148" s="299">
        <v>500</v>
      </c>
    </row>
    <row r="149" spans="1:3" s="199" customFormat="1" ht="18.75">
      <c r="A149" s="231"/>
      <c r="B149" s="239" t="s">
        <v>128</v>
      </c>
      <c r="C149" s="299">
        <v>500</v>
      </c>
    </row>
    <row r="150" spans="1:3" s="199" customFormat="1" ht="18.75">
      <c r="A150" s="257"/>
      <c r="B150" s="223" t="s">
        <v>63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33</v>
      </c>
      <c r="C151" s="294"/>
    </row>
    <row r="152" spans="1:3" s="199" customFormat="1" ht="37.5">
      <c r="A152" s="210"/>
      <c r="B152" s="222" t="s">
        <v>520</v>
      </c>
      <c r="C152" s="295">
        <v>8900</v>
      </c>
    </row>
    <row r="153" spans="1:3" s="199" customFormat="1" ht="18.75">
      <c r="A153" s="210"/>
      <c r="B153" s="222" t="s">
        <v>521</v>
      </c>
      <c r="C153" s="295">
        <v>500</v>
      </c>
    </row>
    <row r="154" spans="1:3" s="199" customFormat="1" ht="18.75">
      <c r="A154" s="210"/>
      <c r="B154" s="222" t="s">
        <v>522</v>
      </c>
      <c r="C154" s="295">
        <v>600</v>
      </c>
    </row>
    <row r="155" spans="1:3" s="199" customFormat="1" ht="37.5">
      <c r="A155" s="210"/>
      <c r="B155" s="222" t="s">
        <v>523</v>
      </c>
      <c r="C155" s="295">
        <v>480</v>
      </c>
    </row>
    <row r="156" spans="1:3" s="199" customFormat="1" ht="18.75">
      <c r="A156" s="257"/>
      <c r="B156" s="223" t="s">
        <v>65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583</v>
      </c>
      <c r="C157" s="294"/>
    </row>
    <row r="158" spans="1:3" s="199" customFormat="1" ht="56.25">
      <c r="A158" s="258"/>
      <c r="B158" s="239" t="s">
        <v>574</v>
      </c>
      <c r="C158" s="299">
        <v>280</v>
      </c>
    </row>
    <row r="159" spans="1:3" s="199" customFormat="1" ht="37.5">
      <c r="A159" s="210"/>
      <c r="B159" s="222" t="s">
        <v>525</v>
      </c>
      <c r="C159" s="295">
        <v>5400</v>
      </c>
    </row>
    <row r="160" spans="1:3" s="199" customFormat="1" ht="37.5" customHeight="1">
      <c r="A160" s="210"/>
      <c r="B160" s="222" t="s">
        <v>526</v>
      </c>
      <c r="C160" s="295">
        <v>2700</v>
      </c>
    </row>
    <row r="161" spans="1:3" s="199" customFormat="1" ht="37.5">
      <c r="A161" s="210"/>
      <c r="B161" s="222" t="s">
        <v>527</v>
      </c>
      <c r="C161" s="295">
        <v>800</v>
      </c>
    </row>
    <row r="162" spans="1:3" s="199" customFormat="1" ht="56.25">
      <c r="A162" s="210"/>
      <c r="B162" s="222" t="s">
        <v>18</v>
      </c>
      <c r="C162" s="295">
        <v>14000</v>
      </c>
    </row>
    <row r="163" spans="1:3" s="199" customFormat="1" ht="37.5">
      <c r="A163" s="210"/>
      <c r="B163" s="222" t="s">
        <v>187</v>
      </c>
      <c r="C163" s="295">
        <v>2000</v>
      </c>
    </row>
    <row r="164" spans="1:3" s="199" customFormat="1" ht="18.75">
      <c r="A164" s="257"/>
      <c r="B164" s="223" t="s">
        <v>65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38</v>
      </c>
      <c r="C165" s="294"/>
    </row>
    <row r="166" spans="1:3" s="199" customFormat="1" ht="37.5">
      <c r="A166" s="258"/>
      <c r="B166" s="222" t="s">
        <v>188</v>
      </c>
      <c r="C166" s="295">
        <v>1848</v>
      </c>
    </row>
    <row r="167" spans="1:3" s="199" customFormat="1" ht="37.5">
      <c r="A167" s="258"/>
      <c r="B167" s="222" t="s">
        <v>189</v>
      </c>
      <c r="C167" s="295">
        <v>3912</v>
      </c>
    </row>
    <row r="168" spans="1:3" s="199" customFormat="1" ht="37.5">
      <c r="A168" s="258"/>
      <c r="B168" s="222" t="s">
        <v>190</v>
      </c>
      <c r="C168" s="295">
        <v>2495</v>
      </c>
    </row>
    <row r="169" spans="1:3" s="199" customFormat="1" ht="18.75">
      <c r="A169" s="258"/>
      <c r="B169" s="222" t="s">
        <v>204</v>
      </c>
      <c r="C169" s="295">
        <v>1500</v>
      </c>
    </row>
    <row r="170" spans="1:3" s="199" customFormat="1" ht="18.75">
      <c r="A170" s="257"/>
      <c r="B170" s="223" t="s">
        <v>63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40</v>
      </c>
      <c r="C171" s="297"/>
    </row>
    <row r="172" spans="1:3" s="199" customFormat="1" ht="37.5">
      <c r="A172" s="210"/>
      <c r="B172" s="222" t="s">
        <v>205</v>
      </c>
      <c r="C172" s="295">
        <v>5000</v>
      </c>
    </row>
    <row r="173" spans="1:3" s="199" customFormat="1" ht="37.5">
      <c r="A173" s="210"/>
      <c r="B173" s="222" t="s">
        <v>674</v>
      </c>
      <c r="C173" s="295">
        <v>1000</v>
      </c>
    </row>
    <row r="174" spans="1:3" s="199" customFormat="1" ht="17.25" customHeight="1">
      <c r="A174" s="224"/>
      <c r="B174" s="222" t="s">
        <v>675</v>
      </c>
      <c r="C174" s="295">
        <v>3000</v>
      </c>
    </row>
    <row r="175" spans="1:3" s="199" customFormat="1" ht="18.75">
      <c r="A175" s="224"/>
      <c r="B175" s="222" t="s">
        <v>676</v>
      </c>
      <c r="C175" s="295">
        <v>22000</v>
      </c>
    </row>
    <row r="176" spans="1:3" s="199" customFormat="1" ht="18.75">
      <c r="A176" s="257"/>
      <c r="B176" s="223" t="s">
        <v>63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41</v>
      </c>
      <c r="C177" s="294"/>
    </row>
    <row r="178" spans="1:9" s="199" customFormat="1" ht="18.75">
      <c r="A178" s="210"/>
      <c r="B178" s="222" t="s">
        <v>623</v>
      </c>
      <c r="C178" s="295">
        <v>8881</v>
      </c>
    </row>
    <row r="179" spans="1:9" s="199" customFormat="1" ht="37.5">
      <c r="A179" s="210"/>
      <c r="B179" s="222" t="s">
        <v>677</v>
      </c>
      <c r="C179" s="295">
        <v>20000</v>
      </c>
    </row>
    <row r="180" spans="1:9" s="199" customFormat="1" ht="18.75">
      <c r="A180" s="210"/>
      <c r="B180" s="222" t="s">
        <v>351</v>
      </c>
      <c r="C180" s="295">
        <v>12329</v>
      </c>
    </row>
    <row r="181" spans="1:9" s="199" customFormat="1" ht="37.5">
      <c r="A181" s="210"/>
      <c r="B181" s="222" t="s">
        <v>352</v>
      </c>
      <c r="C181" s="295">
        <v>1255</v>
      </c>
    </row>
    <row r="182" spans="1:9" s="199" customFormat="1" ht="37.5">
      <c r="A182" s="210"/>
      <c r="B182" s="222" t="s">
        <v>353</v>
      </c>
      <c r="C182" s="295">
        <v>4500</v>
      </c>
    </row>
    <row r="183" spans="1:9" s="199" customFormat="1" ht="18.75">
      <c r="A183" s="210"/>
      <c r="B183" s="222" t="s">
        <v>354</v>
      </c>
      <c r="C183" s="295">
        <v>800</v>
      </c>
    </row>
    <row r="184" spans="1:9" s="199" customFormat="1" ht="18.75">
      <c r="A184" s="210"/>
      <c r="B184" s="222" t="s">
        <v>355</v>
      </c>
      <c r="C184" s="295">
        <v>500</v>
      </c>
    </row>
    <row r="185" spans="1:9" s="199" customFormat="1" ht="18.75">
      <c r="A185" s="210"/>
      <c r="B185" s="223" t="s">
        <v>63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42</v>
      </c>
      <c r="C186" s="297"/>
    </row>
    <row r="187" spans="1:9" s="199" customFormat="1" ht="18.75">
      <c r="A187" s="210"/>
      <c r="B187" s="242" t="s">
        <v>356</v>
      </c>
      <c r="C187" s="295">
        <v>2000</v>
      </c>
    </row>
    <row r="188" spans="1:9" s="199" customFormat="1" ht="18.75">
      <c r="A188" s="210"/>
      <c r="B188" s="223" t="s">
        <v>63</v>
      </c>
      <c r="C188" s="296">
        <f>SUM(C187:C187)</f>
        <v>2000</v>
      </c>
    </row>
    <row r="189" spans="1:9" s="207" customFormat="1" ht="21.75" customHeight="1">
      <c r="A189" s="231"/>
      <c r="B189" s="230" t="s">
        <v>495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92" t="s">
        <v>359</v>
      </c>
      <c r="B197" s="492"/>
      <c r="C197" s="492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55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360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414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71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65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57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72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65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56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73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640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641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642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643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65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644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645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646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647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228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229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227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65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59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148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149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65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26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150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151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65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27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152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153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154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183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230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65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31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231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232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196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65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581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197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198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199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584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585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586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65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33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368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369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157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69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70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130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65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131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132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133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65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35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134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135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136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137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65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582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361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65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583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661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387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388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389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390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391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392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393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65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38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401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402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382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579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472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473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474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475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476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477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65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514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478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479</v>
      </c>
      <c r="C294" s="304">
        <v>1200</v>
      </c>
    </row>
    <row r="295" spans="1:129" s="199" customFormat="1" ht="18.75" hidden="1" outlineLevel="1">
      <c r="A295" s="210"/>
      <c r="B295" s="227" t="s">
        <v>480</v>
      </c>
      <c r="C295" s="304">
        <v>100</v>
      </c>
    </row>
    <row r="296" spans="1:129" s="199" customFormat="1" ht="18.75" hidden="1" outlineLevel="1">
      <c r="A296" s="210"/>
      <c r="B296" s="227" t="s">
        <v>481</v>
      </c>
      <c r="C296" s="304">
        <v>4900</v>
      </c>
    </row>
    <row r="297" spans="1:129" s="199" customFormat="1" ht="18.75" hidden="1" outlineLevel="1">
      <c r="A297" s="210"/>
      <c r="B297" s="227" t="s">
        <v>482</v>
      </c>
      <c r="C297" s="304">
        <v>1500</v>
      </c>
    </row>
    <row r="298" spans="1:129" s="199" customFormat="1" ht="53.25" hidden="1" customHeight="1" outlineLevel="1">
      <c r="A298" s="210"/>
      <c r="B298" s="227" t="s">
        <v>483</v>
      </c>
      <c r="C298" s="304">
        <v>1700</v>
      </c>
    </row>
    <row r="299" spans="1:129" s="199" customFormat="1" ht="37.5" hidden="1" outlineLevel="1">
      <c r="A299" s="210"/>
      <c r="B299" s="227" t="s">
        <v>484</v>
      </c>
      <c r="C299" s="304">
        <v>1400</v>
      </c>
    </row>
    <row r="300" spans="1:129" s="199" customFormat="1" ht="18.75" hidden="1" outlineLevel="1">
      <c r="A300" s="257"/>
      <c r="B300" s="225" t="s">
        <v>65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40</v>
      </c>
      <c r="C301" s="310"/>
    </row>
    <row r="302" spans="1:129" s="199" customFormat="1" ht="18.75" hidden="1" outlineLevel="1">
      <c r="A302" s="210"/>
      <c r="B302" s="227" t="s">
        <v>485</v>
      </c>
      <c r="C302" s="304">
        <v>10000</v>
      </c>
    </row>
    <row r="303" spans="1:129" s="200" customFormat="1" ht="18.75" hidden="1" outlineLevel="1">
      <c r="A303" s="210"/>
      <c r="B303" s="227" t="s">
        <v>486</v>
      </c>
      <c r="C303" s="304">
        <v>1800</v>
      </c>
    </row>
    <row r="304" spans="1:129" s="200" customFormat="1" ht="18.75" hidden="1" outlineLevel="1">
      <c r="A304" s="210"/>
      <c r="B304" s="227" t="s">
        <v>381</v>
      </c>
      <c r="C304" s="304">
        <v>1300</v>
      </c>
    </row>
    <row r="305" spans="1:3" s="200" customFormat="1" ht="18.75" hidden="1" outlineLevel="1">
      <c r="A305" s="210"/>
      <c r="B305" s="227" t="s">
        <v>569</v>
      </c>
      <c r="C305" s="304">
        <v>11000</v>
      </c>
    </row>
    <row r="306" spans="1:3" s="200" customFormat="1" ht="18.75" hidden="1" outlineLevel="1">
      <c r="A306" s="210"/>
      <c r="B306" s="227" t="s">
        <v>74</v>
      </c>
      <c r="C306" s="304">
        <v>1500</v>
      </c>
    </row>
    <row r="307" spans="1:3" s="200" customFormat="1" ht="18.75" hidden="1" outlineLevel="1">
      <c r="A307" s="257"/>
      <c r="B307" s="225" t="s">
        <v>65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41</v>
      </c>
      <c r="C308" s="311"/>
    </row>
    <row r="309" spans="1:3" s="200" customFormat="1" ht="37.5" hidden="1" outlineLevel="1">
      <c r="A309" s="258"/>
      <c r="B309" s="227" t="s">
        <v>75</v>
      </c>
      <c r="C309" s="307">
        <v>13500</v>
      </c>
    </row>
    <row r="310" spans="1:3" s="200" customFormat="1" ht="18.75" hidden="1" outlineLevel="1">
      <c r="A310" s="258"/>
      <c r="B310" s="227" t="s">
        <v>76</v>
      </c>
      <c r="C310" s="307">
        <v>12000</v>
      </c>
    </row>
    <row r="311" spans="1:3" s="200" customFormat="1" ht="37.5" hidden="1" outlineLevel="1">
      <c r="A311" s="258"/>
      <c r="B311" s="227" t="s">
        <v>77</v>
      </c>
      <c r="C311" s="307">
        <v>17000</v>
      </c>
    </row>
    <row r="312" spans="1:3" s="200" customFormat="1" ht="18.75" hidden="1" outlineLevel="1">
      <c r="A312" s="258"/>
      <c r="B312" s="227" t="s">
        <v>78</v>
      </c>
      <c r="C312" s="307">
        <v>2643</v>
      </c>
    </row>
    <row r="313" spans="1:3" s="200" customFormat="1" ht="18.75" hidden="1" outlineLevel="1">
      <c r="A313" s="257"/>
      <c r="B313" s="227" t="s">
        <v>79</v>
      </c>
      <c r="C313" s="304">
        <v>1500</v>
      </c>
    </row>
    <row r="314" spans="1:3" s="200" customFormat="1" ht="18.75" hidden="1" outlineLevel="1">
      <c r="A314" s="257"/>
      <c r="B314" s="230" t="s">
        <v>65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42</v>
      </c>
      <c r="C315" s="306"/>
    </row>
    <row r="316" spans="1:3" s="200" customFormat="1" ht="18.75" hidden="1" outlineLevel="1">
      <c r="A316" s="210"/>
      <c r="B316" s="227" t="s">
        <v>80</v>
      </c>
      <c r="C316" s="304">
        <v>2000</v>
      </c>
    </row>
    <row r="317" spans="1:3" s="200" customFormat="1" ht="18.75" hidden="1" outlineLevel="1">
      <c r="A317" s="210"/>
      <c r="B317" s="227" t="s">
        <v>81</v>
      </c>
      <c r="C317" s="304">
        <v>1500</v>
      </c>
    </row>
    <row r="318" spans="1:3" s="200" customFormat="1" ht="37.5" hidden="1" outlineLevel="1">
      <c r="A318" s="210"/>
      <c r="B318" s="227" t="s">
        <v>251</v>
      </c>
      <c r="C318" s="304">
        <v>6000</v>
      </c>
    </row>
    <row r="319" spans="1:3" s="200" customFormat="1" ht="18.75" hidden="1" outlineLevel="1">
      <c r="A319" s="210"/>
      <c r="B319" s="227" t="s">
        <v>252</v>
      </c>
      <c r="C319" s="304">
        <v>400</v>
      </c>
    </row>
    <row r="320" spans="1:3" s="200" customFormat="1" ht="18.75" hidden="1" outlineLevel="1">
      <c r="A320" s="210"/>
      <c r="B320" s="227" t="s">
        <v>253</v>
      </c>
      <c r="C320" s="304">
        <v>300</v>
      </c>
    </row>
    <row r="321" spans="1:3" s="200" customFormat="1" ht="18.75" hidden="1" outlineLevel="1">
      <c r="A321" s="210"/>
      <c r="B321" s="227" t="s">
        <v>254</v>
      </c>
      <c r="C321" s="304">
        <v>4500</v>
      </c>
    </row>
    <row r="322" spans="1:3" s="200" customFormat="1" ht="18.75" hidden="1" outlineLevel="1">
      <c r="A322" s="210"/>
      <c r="B322" s="227" t="s">
        <v>255</v>
      </c>
      <c r="C322" s="304">
        <v>400</v>
      </c>
    </row>
    <row r="323" spans="1:3" s="200" customFormat="1" ht="18.75" hidden="1" outlineLevel="1">
      <c r="A323" s="210"/>
      <c r="B323" s="227" t="s">
        <v>256</v>
      </c>
      <c r="C323" s="304">
        <v>6000</v>
      </c>
    </row>
    <row r="324" spans="1:3" s="200" customFormat="1" ht="18.75" hidden="1" outlineLevel="1">
      <c r="A324" s="210"/>
      <c r="B324" s="227" t="s">
        <v>257</v>
      </c>
      <c r="C324" s="304">
        <v>900</v>
      </c>
    </row>
    <row r="325" spans="1:3" s="200" customFormat="1" ht="18.75" hidden="1" outlineLevel="1">
      <c r="A325" s="210"/>
      <c r="B325" s="227" t="s">
        <v>670</v>
      </c>
      <c r="C325" s="304">
        <v>300</v>
      </c>
    </row>
    <row r="326" spans="1:3" s="200" customFormat="1" ht="18.75" hidden="1" outlineLevel="1">
      <c r="A326" s="210"/>
      <c r="B326" s="227" t="s">
        <v>233</v>
      </c>
      <c r="C326" s="304">
        <v>350</v>
      </c>
    </row>
    <row r="327" spans="1:3" s="200" customFormat="1" ht="37.5" hidden="1" outlineLevel="1">
      <c r="A327" s="210"/>
      <c r="B327" s="227" t="s">
        <v>234</v>
      </c>
      <c r="C327" s="304">
        <v>600</v>
      </c>
    </row>
    <row r="328" spans="1:3" s="200" customFormat="1" ht="18.75" hidden="1" outlineLevel="1">
      <c r="A328" s="210"/>
      <c r="B328" s="227" t="s">
        <v>235</v>
      </c>
      <c r="C328" s="304">
        <v>4000</v>
      </c>
    </row>
    <row r="329" spans="1:3" s="200" customFormat="1" ht="37.5" hidden="1" outlineLevel="1">
      <c r="A329" s="210"/>
      <c r="B329" s="227" t="s">
        <v>236</v>
      </c>
      <c r="C329" s="304">
        <v>500</v>
      </c>
    </row>
    <row r="330" spans="1:3" s="200" customFormat="1" ht="37.5" hidden="1" outlineLevel="1">
      <c r="A330" s="210"/>
      <c r="B330" s="227" t="s">
        <v>396</v>
      </c>
      <c r="C330" s="304">
        <v>8000</v>
      </c>
    </row>
    <row r="331" spans="1:3" s="200" customFormat="1" ht="18.75" hidden="1" outlineLevel="1">
      <c r="A331" s="257"/>
      <c r="B331" s="225" t="s">
        <v>65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397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93" t="s">
        <v>496</v>
      </c>
      <c r="B333" s="493"/>
      <c r="C333" s="493"/>
    </row>
    <row r="334" spans="1:3" s="200" customFormat="1" ht="18.75">
      <c r="A334" s="256">
        <v>1</v>
      </c>
      <c r="B334" s="256" t="s">
        <v>55</v>
      </c>
      <c r="C334" s="303"/>
    </row>
    <row r="335" spans="1:3" s="200" customFormat="1" ht="18.75">
      <c r="A335" s="231"/>
      <c r="B335" s="242" t="s">
        <v>399</v>
      </c>
      <c r="C335" s="299">
        <v>7000</v>
      </c>
    </row>
    <row r="336" spans="1:3" s="200" customFormat="1" ht="18.75">
      <c r="A336" s="231"/>
      <c r="B336" s="265" t="s">
        <v>65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56</v>
      </c>
      <c r="C337" s="306"/>
    </row>
    <row r="338" spans="1:3" s="200" customFormat="1" ht="18.75">
      <c r="A338" s="258"/>
      <c r="B338" s="242" t="s">
        <v>400</v>
      </c>
      <c r="C338" s="299">
        <v>4100</v>
      </c>
    </row>
    <row r="339" spans="1:3" s="200" customFormat="1" ht="18.75">
      <c r="A339" s="258"/>
      <c r="B339" s="242" t="s">
        <v>640</v>
      </c>
      <c r="C339" s="299">
        <v>700</v>
      </c>
    </row>
    <row r="340" spans="1:3" s="200" customFormat="1" ht="18.75">
      <c r="A340" s="258"/>
      <c r="B340" s="242" t="s">
        <v>641</v>
      </c>
      <c r="C340" s="299">
        <v>700</v>
      </c>
    </row>
    <row r="341" spans="1:3" s="200" customFormat="1" ht="20.25" customHeight="1">
      <c r="A341" s="258"/>
      <c r="B341" s="242" t="s">
        <v>642</v>
      </c>
      <c r="C341" s="299">
        <v>4000</v>
      </c>
    </row>
    <row r="342" spans="1:3" s="200" customFormat="1" ht="37.5">
      <c r="A342" s="258"/>
      <c r="B342" s="242" t="s">
        <v>643</v>
      </c>
      <c r="C342" s="299">
        <v>2500</v>
      </c>
    </row>
    <row r="343" spans="1:3" s="200" customFormat="1" ht="18.75">
      <c r="A343" s="258"/>
      <c r="B343" s="223" t="s">
        <v>65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644</v>
      </c>
      <c r="C344" s="297"/>
    </row>
    <row r="345" spans="1:3" s="200" customFormat="1" ht="56.25">
      <c r="A345" s="258"/>
      <c r="B345" s="242" t="s">
        <v>471</v>
      </c>
      <c r="C345" s="299">
        <v>500</v>
      </c>
    </row>
    <row r="346" spans="1:3" s="200" customFormat="1" ht="37.5">
      <c r="A346" s="258"/>
      <c r="B346" s="242" t="s">
        <v>627</v>
      </c>
      <c r="C346" s="299">
        <v>5000</v>
      </c>
    </row>
    <row r="347" spans="1:3" s="200" customFormat="1" ht="18.75">
      <c r="A347" s="257"/>
      <c r="B347" s="223" t="s">
        <v>65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59</v>
      </c>
      <c r="C348" s="303"/>
    </row>
    <row r="349" spans="1:3" s="200" customFormat="1" ht="18.75">
      <c r="A349" s="257"/>
      <c r="B349" s="242" t="s">
        <v>628</v>
      </c>
      <c r="C349" s="295">
        <v>1500</v>
      </c>
    </row>
    <row r="350" spans="1:3" s="200" customFormat="1" ht="37.5">
      <c r="A350" s="257"/>
      <c r="B350" s="242" t="s">
        <v>629</v>
      </c>
      <c r="C350" s="295">
        <v>15000</v>
      </c>
    </row>
    <row r="351" spans="1:3" s="200" customFormat="1" ht="56.25">
      <c r="A351" s="257"/>
      <c r="B351" s="242" t="s">
        <v>335</v>
      </c>
      <c r="C351" s="295">
        <v>500</v>
      </c>
    </row>
    <row r="352" spans="1:3" s="200" customFormat="1" ht="37.5">
      <c r="A352" s="257"/>
      <c r="B352" s="242" t="s">
        <v>507</v>
      </c>
      <c r="C352" s="295">
        <v>16000</v>
      </c>
    </row>
    <row r="353" spans="1:3" s="200" customFormat="1" ht="56.25">
      <c r="A353" s="257"/>
      <c r="B353" s="242" t="s">
        <v>508</v>
      </c>
      <c r="C353" s="295">
        <v>2500</v>
      </c>
    </row>
    <row r="354" spans="1:3" s="200" customFormat="1" ht="18.75">
      <c r="A354" s="257"/>
      <c r="B354" s="223" t="s">
        <v>65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26</v>
      </c>
      <c r="C355" s="297"/>
    </row>
    <row r="356" spans="1:3" s="200" customFormat="1" ht="37.5">
      <c r="A356" s="210"/>
      <c r="B356" s="242" t="s">
        <v>509</v>
      </c>
      <c r="C356" s="295">
        <v>16000</v>
      </c>
    </row>
    <row r="357" spans="1:3" s="200" customFormat="1" ht="56.25">
      <c r="A357" s="210"/>
      <c r="B357" s="242" t="s">
        <v>510</v>
      </c>
      <c r="C357" s="295">
        <v>1800</v>
      </c>
    </row>
    <row r="358" spans="1:3" s="200" customFormat="1" ht="18.75">
      <c r="A358" s="257"/>
      <c r="B358" s="223" t="s">
        <v>65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581</v>
      </c>
      <c r="C359" s="294"/>
    </row>
    <row r="360" spans="1:3" s="200" customFormat="1" ht="56.25">
      <c r="A360" s="257"/>
      <c r="B360" s="242" t="s">
        <v>511</v>
      </c>
      <c r="C360" s="295">
        <v>1500</v>
      </c>
    </row>
    <row r="361" spans="1:3" s="200" customFormat="1" ht="37.5">
      <c r="A361" s="257"/>
      <c r="B361" s="242" t="s">
        <v>512</v>
      </c>
      <c r="C361" s="295">
        <v>19000</v>
      </c>
    </row>
    <row r="362" spans="1:3" s="200" customFormat="1" ht="37.5">
      <c r="A362" s="257"/>
      <c r="B362" s="242" t="s">
        <v>513</v>
      </c>
      <c r="C362" s="295">
        <v>500</v>
      </c>
    </row>
    <row r="363" spans="1:3" s="200" customFormat="1" ht="37.5">
      <c r="A363" s="257"/>
      <c r="B363" s="242" t="s">
        <v>452</v>
      </c>
      <c r="C363" s="295">
        <v>2000</v>
      </c>
    </row>
    <row r="364" spans="1:3" s="200" customFormat="1" ht="37.5">
      <c r="A364" s="257"/>
      <c r="B364" s="242" t="s">
        <v>453</v>
      </c>
      <c r="C364" s="295">
        <v>1000</v>
      </c>
    </row>
    <row r="365" spans="1:3" s="200" customFormat="1" ht="18.75">
      <c r="A365" s="257"/>
      <c r="B365" s="223" t="s">
        <v>65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33</v>
      </c>
      <c r="C366" s="306"/>
    </row>
    <row r="367" spans="1:3" s="200" customFormat="1" ht="18.75">
      <c r="A367" s="210"/>
      <c r="B367" s="242" t="s">
        <v>454</v>
      </c>
      <c r="C367" s="295">
        <v>2500</v>
      </c>
    </row>
    <row r="368" spans="1:3" s="200" customFormat="1" ht="18.75">
      <c r="A368" s="210"/>
      <c r="B368" s="242" t="s">
        <v>455</v>
      </c>
      <c r="C368" s="295">
        <v>400</v>
      </c>
    </row>
    <row r="369" spans="1:3" s="200" customFormat="1" ht="18.75">
      <c r="A369" s="257"/>
      <c r="B369" s="223" t="s">
        <v>65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131</v>
      </c>
      <c r="C370" s="306"/>
    </row>
    <row r="371" spans="1:3" s="200" customFormat="1" ht="18.75">
      <c r="A371" s="210"/>
      <c r="B371" s="242" t="s">
        <v>456</v>
      </c>
      <c r="C371" s="295">
        <v>200</v>
      </c>
    </row>
    <row r="372" spans="1:3" s="200" customFormat="1" ht="37.5">
      <c r="A372" s="210"/>
      <c r="B372" s="242" t="s">
        <v>457</v>
      </c>
      <c r="C372" s="295">
        <v>3000</v>
      </c>
    </row>
    <row r="373" spans="1:3" s="200" customFormat="1" ht="18.75">
      <c r="A373" s="210"/>
      <c r="B373" s="242" t="s">
        <v>458</v>
      </c>
      <c r="C373" s="295">
        <v>500</v>
      </c>
    </row>
    <row r="374" spans="1:3" s="200" customFormat="1" ht="18.75">
      <c r="A374" s="257"/>
      <c r="B374" s="223" t="s">
        <v>65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35</v>
      </c>
      <c r="C375" s="297"/>
    </row>
    <row r="376" spans="1:3" s="200" customFormat="1" ht="37.5">
      <c r="A376" s="210"/>
      <c r="B376" s="242" t="s">
        <v>459</v>
      </c>
      <c r="C376" s="295">
        <v>16000</v>
      </c>
    </row>
    <row r="377" spans="1:3" s="200" customFormat="1" ht="18.75">
      <c r="A377" s="257"/>
      <c r="B377" s="223" t="s">
        <v>65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582</v>
      </c>
      <c r="C378" s="297"/>
    </row>
    <row r="379" spans="1:3" s="200" customFormat="1" ht="37.5">
      <c r="A379" s="210"/>
      <c r="B379" s="242" t="s">
        <v>450</v>
      </c>
      <c r="C379" s="295">
        <v>450</v>
      </c>
    </row>
    <row r="380" spans="1:3" s="200" customFormat="1" ht="37.5">
      <c r="A380" s="210"/>
      <c r="B380" s="242" t="s">
        <v>451</v>
      </c>
      <c r="C380" s="295">
        <v>900</v>
      </c>
    </row>
    <row r="381" spans="1:3" s="200" customFormat="1" ht="37.5">
      <c r="A381" s="210"/>
      <c r="B381" s="242" t="s">
        <v>93</v>
      </c>
      <c r="C381" s="295">
        <v>14000</v>
      </c>
    </row>
    <row r="382" spans="1:3" s="200" customFormat="1" ht="18.75">
      <c r="A382" s="257"/>
      <c r="B382" s="223" t="s">
        <v>65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583</v>
      </c>
      <c r="C383" s="306"/>
    </row>
    <row r="384" spans="1:3" s="200" customFormat="1" ht="37.5">
      <c r="A384" s="210"/>
      <c r="B384" s="242" t="s">
        <v>94</v>
      </c>
      <c r="C384" s="295">
        <v>10000</v>
      </c>
    </row>
    <row r="385" spans="1:3" s="200" customFormat="1" ht="37.5">
      <c r="A385" s="210"/>
      <c r="B385" s="242" t="s">
        <v>95</v>
      </c>
      <c r="C385" s="295">
        <v>1500</v>
      </c>
    </row>
    <row r="386" spans="1:3" s="200" customFormat="1" ht="37.5">
      <c r="A386" s="210"/>
      <c r="B386" s="242" t="s">
        <v>96</v>
      </c>
      <c r="C386" s="295">
        <v>12000</v>
      </c>
    </row>
    <row r="387" spans="1:3" s="200" customFormat="1" ht="37.5">
      <c r="A387" s="210"/>
      <c r="B387" s="242" t="s">
        <v>97</v>
      </c>
      <c r="C387" s="295">
        <v>1800</v>
      </c>
    </row>
    <row r="388" spans="1:3" s="200" customFormat="1" ht="18.75">
      <c r="A388" s="257"/>
      <c r="B388" s="223" t="s">
        <v>65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514</v>
      </c>
      <c r="C389" s="303"/>
    </row>
    <row r="390" spans="1:3" s="200" customFormat="1" ht="18.75">
      <c r="A390" s="210"/>
      <c r="B390" s="242" t="s">
        <v>98</v>
      </c>
      <c r="C390" s="295">
        <v>1445</v>
      </c>
    </row>
    <row r="391" spans="1:3" s="200" customFormat="1" ht="18.75">
      <c r="A391" s="257"/>
      <c r="B391" s="223" t="s">
        <v>65</v>
      </c>
      <c r="C391" s="305">
        <f>SUM(C390:C390)</f>
        <v>1445</v>
      </c>
    </row>
    <row r="392" spans="1:3" s="200" customFormat="1" ht="18.75">
      <c r="A392" s="236"/>
      <c r="B392" s="236" t="s">
        <v>40</v>
      </c>
      <c r="C392" s="310"/>
    </row>
    <row r="393" spans="1:3" s="200" customFormat="1" ht="37.5">
      <c r="A393" s="210"/>
      <c r="B393" s="242" t="s">
        <v>99</v>
      </c>
      <c r="C393" s="295">
        <v>10000</v>
      </c>
    </row>
    <row r="394" spans="1:3" s="200" customFormat="1" ht="18.75">
      <c r="A394" s="257"/>
      <c r="B394" s="223" t="s">
        <v>65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41</v>
      </c>
      <c r="C395" s="311"/>
    </row>
    <row r="396" spans="1:3" s="200" customFormat="1" ht="37.5">
      <c r="A396" s="257"/>
      <c r="B396" s="242" t="s">
        <v>556</v>
      </c>
      <c r="C396" s="295">
        <v>1000</v>
      </c>
    </row>
    <row r="397" spans="1:3" s="200" customFormat="1" ht="18.75">
      <c r="A397" s="257"/>
      <c r="B397" s="246" t="s">
        <v>65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42</v>
      </c>
      <c r="C398" s="306"/>
    </row>
    <row r="399" spans="1:3" s="200" customFormat="1" ht="18.75">
      <c r="A399" s="210"/>
      <c r="B399" s="242" t="s">
        <v>423</v>
      </c>
      <c r="C399" s="295">
        <v>300</v>
      </c>
    </row>
    <row r="400" spans="1:3" s="200" customFormat="1" ht="18.75">
      <c r="A400" s="210"/>
      <c r="B400" s="242" t="s">
        <v>424</v>
      </c>
      <c r="C400" s="295">
        <v>5500</v>
      </c>
    </row>
    <row r="401" spans="1:3" s="200" customFormat="1" ht="18.75">
      <c r="A401" s="210"/>
      <c r="B401" s="242" t="s">
        <v>425</v>
      </c>
      <c r="C401" s="295">
        <v>1800</v>
      </c>
    </row>
    <row r="402" spans="1:3" s="200" customFormat="1" ht="18.75">
      <c r="A402" s="257"/>
      <c r="B402" s="223" t="s">
        <v>65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515</v>
      </c>
      <c r="C403" s="306"/>
    </row>
    <row r="404" spans="1:3" s="200" customFormat="1" ht="18.75">
      <c r="A404" s="210"/>
      <c r="B404" s="242" t="s">
        <v>426</v>
      </c>
      <c r="C404" s="295">
        <v>60</v>
      </c>
    </row>
    <row r="405" spans="1:3" s="200" customFormat="1" ht="18.75">
      <c r="A405" s="210"/>
      <c r="B405" s="242" t="s">
        <v>427</v>
      </c>
      <c r="C405" s="295">
        <v>150</v>
      </c>
    </row>
    <row r="406" spans="1:3" s="200" customFormat="1" ht="18.75" customHeight="1">
      <c r="A406" s="257"/>
      <c r="B406" s="223" t="s">
        <v>65</v>
      </c>
      <c r="C406" s="305">
        <f>SUM(C404:C405)</f>
        <v>210</v>
      </c>
    </row>
    <row r="407" spans="1:3" s="200" customFormat="1" ht="20.25" customHeight="1">
      <c r="A407" s="257"/>
      <c r="B407" s="225" t="s">
        <v>558</v>
      </c>
      <c r="C407" s="305">
        <f>C406+C402+C397+C394+C391+C388+C382+C377+C374+C369+C365+C358+C354+C347+C343+C336</f>
        <v>185305</v>
      </c>
    </row>
    <row r="408" spans="1:3" s="200" customFormat="1" ht="18.75">
      <c r="A408" s="494" t="s">
        <v>559</v>
      </c>
      <c r="B408" s="494"/>
      <c r="C408" s="494"/>
    </row>
    <row r="409" spans="1:3" s="200" customFormat="1" ht="18.75">
      <c r="A409" s="256">
        <v>1</v>
      </c>
      <c r="B409" s="221" t="s">
        <v>33</v>
      </c>
      <c r="C409" s="294"/>
    </row>
    <row r="410" spans="1:3" s="200" customFormat="1" ht="18.75">
      <c r="A410" s="210"/>
      <c r="B410" s="222" t="s">
        <v>488</v>
      </c>
      <c r="C410" s="295">
        <v>10900</v>
      </c>
    </row>
    <row r="411" spans="1:3" s="200" customFormat="1" ht="18.75">
      <c r="A411" s="210"/>
      <c r="B411" s="222" t="s">
        <v>489</v>
      </c>
      <c r="C411" s="295">
        <v>500</v>
      </c>
    </row>
    <row r="412" spans="1:3" s="200" customFormat="1" ht="18.75">
      <c r="A412" s="257"/>
      <c r="B412" s="223" t="s">
        <v>490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515</v>
      </c>
      <c r="C413" s="312"/>
    </row>
    <row r="414" spans="1:3" s="200" customFormat="1" ht="37.5">
      <c r="A414" s="257"/>
      <c r="B414" s="222" t="s">
        <v>491</v>
      </c>
      <c r="C414" s="295">
        <v>16000</v>
      </c>
    </row>
    <row r="415" spans="1:3" s="200" customFormat="1" ht="18.75">
      <c r="A415" s="257"/>
      <c r="B415" s="223" t="s">
        <v>65</v>
      </c>
      <c r="C415" s="296">
        <f>SUM(C414)</f>
        <v>16000</v>
      </c>
    </row>
    <row r="416" spans="1:3" s="200" customFormat="1" ht="18.75">
      <c r="A416" s="257"/>
      <c r="B416" s="225" t="s">
        <v>560</v>
      </c>
      <c r="C416" s="296">
        <f>C415+C412</f>
        <v>27400</v>
      </c>
    </row>
    <row r="417" spans="1:3" s="200" customFormat="1" ht="24" customHeight="1">
      <c r="A417" s="257"/>
      <c r="B417" s="225" t="s">
        <v>498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501</v>
      </c>
    </row>
    <row r="2" spans="1:52" s="250" customFormat="1" ht="37.5" customHeight="1">
      <c r="A2" s="248"/>
      <c r="B2" s="495" t="s">
        <v>538</v>
      </c>
      <c r="C2" s="500"/>
    </row>
    <row r="3" spans="1:52" s="205" customFormat="1" ht="30.75" customHeight="1">
      <c r="A3" s="209"/>
      <c r="B3" s="247" t="s">
        <v>45</v>
      </c>
      <c r="C3" s="253" t="s">
        <v>493</v>
      </c>
    </row>
    <row r="4" spans="1:52" s="203" customFormat="1">
      <c r="A4" s="501" t="s">
        <v>500</v>
      </c>
      <c r="B4" s="501"/>
      <c r="C4" s="50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470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62</v>
      </c>
      <c r="C6" s="276">
        <v>2500</v>
      </c>
      <c r="E6" s="201"/>
    </row>
    <row r="7" spans="1:52" s="200" customFormat="1" ht="37.5" customHeight="1">
      <c r="A7" s="212"/>
      <c r="B7" s="222" t="s">
        <v>17</v>
      </c>
      <c r="C7" s="276">
        <v>3000</v>
      </c>
      <c r="E7" s="201"/>
    </row>
    <row r="8" spans="1:52" s="200" customFormat="1" ht="20.25" customHeight="1">
      <c r="A8" s="212"/>
      <c r="B8" s="222" t="s">
        <v>656</v>
      </c>
      <c r="C8" s="276">
        <v>760</v>
      </c>
      <c r="E8" s="201"/>
    </row>
    <row r="9" spans="1:52" s="200" customFormat="1" ht="21" customHeight="1">
      <c r="A9" s="213"/>
      <c r="B9" s="222" t="s">
        <v>657</v>
      </c>
      <c r="C9" s="276">
        <v>760</v>
      </c>
      <c r="E9" s="201"/>
    </row>
    <row r="10" spans="1:52" s="199" customFormat="1">
      <c r="A10" s="214"/>
      <c r="B10" s="223" t="s">
        <v>63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64</v>
      </c>
      <c r="C11" s="277"/>
      <c r="E11" s="238"/>
    </row>
    <row r="12" spans="1:52" s="200" customFormat="1" ht="41.25" customHeight="1">
      <c r="A12" s="212"/>
      <c r="B12" s="222" t="s">
        <v>658</v>
      </c>
      <c r="C12" s="276">
        <v>3122</v>
      </c>
    </row>
    <row r="13" spans="1:52" s="200" customFormat="1" ht="36.75" customHeight="1">
      <c r="A13" s="212"/>
      <c r="B13" s="222" t="s">
        <v>659</v>
      </c>
      <c r="C13" s="276">
        <v>1950</v>
      </c>
    </row>
    <row r="14" spans="1:52" s="200" customFormat="1" ht="21" customHeight="1">
      <c r="A14" s="212"/>
      <c r="B14" s="222" t="s">
        <v>660</v>
      </c>
      <c r="C14" s="276">
        <v>3000</v>
      </c>
    </row>
    <row r="15" spans="1:52" s="199" customFormat="1">
      <c r="A15" s="214"/>
      <c r="B15" s="223" t="s">
        <v>65</v>
      </c>
      <c r="C15" s="278">
        <f>SUM(C12:C14)</f>
        <v>8072</v>
      </c>
    </row>
    <row r="16" spans="1:52" s="202" customFormat="1">
      <c r="A16" s="211">
        <v>3</v>
      </c>
      <c r="B16" s="221" t="s">
        <v>66</v>
      </c>
      <c r="C16" s="277"/>
    </row>
    <row r="17" spans="1:3" s="200" customFormat="1" ht="23.25" customHeight="1">
      <c r="A17" s="212"/>
      <c r="B17" s="222" t="s">
        <v>384</v>
      </c>
      <c r="C17" s="276">
        <v>14900</v>
      </c>
    </row>
    <row r="18" spans="1:3" s="200" customFormat="1" ht="21" customHeight="1">
      <c r="A18" s="212"/>
      <c r="B18" s="222" t="s">
        <v>383</v>
      </c>
      <c r="C18" s="276">
        <v>3400</v>
      </c>
    </row>
    <row r="19" spans="1:3" s="199" customFormat="1">
      <c r="A19" s="214"/>
      <c r="B19" s="223" t="s">
        <v>65</v>
      </c>
      <c r="C19" s="278">
        <f>SUM(C17:C18)</f>
        <v>18300</v>
      </c>
    </row>
    <row r="20" spans="1:3" s="202" customFormat="1">
      <c r="A20" s="211">
        <v>4</v>
      </c>
      <c r="B20" s="221" t="s">
        <v>67</v>
      </c>
      <c r="C20" s="277"/>
    </row>
    <row r="21" spans="1:3" s="200" customFormat="1" ht="20.25" customHeight="1">
      <c r="A21" s="212"/>
      <c r="B21" s="222" t="s">
        <v>386</v>
      </c>
      <c r="C21" s="276">
        <v>3800</v>
      </c>
    </row>
    <row r="22" spans="1:3" s="200" customFormat="1" ht="21" customHeight="1">
      <c r="A22" s="212"/>
      <c r="B22" s="222" t="s">
        <v>385</v>
      </c>
      <c r="C22" s="276">
        <v>3800</v>
      </c>
    </row>
    <row r="23" spans="1:3" s="199" customFormat="1">
      <c r="A23" s="214"/>
      <c r="B23" s="223" t="s">
        <v>65</v>
      </c>
      <c r="C23" s="278">
        <f>SUM(C21:C22)</f>
        <v>7600</v>
      </c>
    </row>
    <row r="24" spans="1:3" s="202" customFormat="1">
      <c r="A24" s="211">
        <v>5</v>
      </c>
      <c r="B24" s="221" t="s">
        <v>68</v>
      </c>
      <c r="C24" s="277"/>
    </row>
    <row r="25" spans="1:3" s="200" customFormat="1" ht="37.5">
      <c r="A25" s="212"/>
      <c r="B25" s="222" t="s">
        <v>408</v>
      </c>
      <c r="C25" s="276">
        <v>600</v>
      </c>
    </row>
    <row r="26" spans="1:3" s="200" customFormat="1" ht="17.25" customHeight="1">
      <c r="A26" s="213"/>
      <c r="B26" s="222" t="s">
        <v>407</v>
      </c>
      <c r="C26" s="276">
        <v>1800</v>
      </c>
    </row>
    <row r="27" spans="1:3" s="200" customFormat="1" ht="23.25" customHeight="1">
      <c r="A27" s="213"/>
      <c r="B27" s="222" t="s">
        <v>406</v>
      </c>
      <c r="C27" s="276">
        <v>400</v>
      </c>
    </row>
    <row r="28" spans="1:3" s="200" customFormat="1" ht="20.25" customHeight="1">
      <c r="A28" s="212"/>
      <c r="B28" s="222" t="s">
        <v>405</v>
      </c>
      <c r="C28" s="276">
        <v>400</v>
      </c>
    </row>
    <row r="29" spans="1:3" s="199" customFormat="1">
      <c r="A29" s="214"/>
      <c r="B29" s="223" t="s">
        <v>63</v>
      </c>
      <c r="C29" s="278">
        <f>SUM(C25:C28)</f>
        <v>3200</v>
      </c>
    </row>
    <row r="30" spans="1:3" s="199" customFormat="1">
      <c r="A30" s="211">
        <v>6</v>
      </c>
      <c r="B30" s="221" t="s">
        <v>26</v>
      </c>
      <c r="C30" s="277"/>
    </row>
    <row r="31" spans="1:3" s="200" customFormat="1" ht="18" customHeight="1">
      <c r="A31" s="212"/>
      <c r="B31" s="240" t="s">
        <v>409</v>
      </c>
      <c r="C31" s="276">
        <v>6800</v>
      </c>
    </row>
    <row r="32" spans="1:3" s="199" customFormat="1">
      <c r="A32" s="214"/>
      <c r="B32" s="241" t="s">
        <v>63</v>
      </c>
      <c r="C32" s="278">
        <f>SUM(C31:C31)</f>
        <v>6800</v>
      </c>
    </row>
    <row r="33" spans="1:3" s="199" customFormat="1">
      <c r="A33" s="211">
        <v>7</v>
      </c>
      <c r="B33" s="221" t="s">
        <v>27</v>
      </c>
      <c r="C33" s="277"/>
    </row>
    <row r="34" spans="1:3" s="200" customFormat="1" ht="21.75" customHeight="1">
      <c r="A34" s="212"/>
      <c r="B34" s="222" t="s">
        <v>411</v>
      </c>
      <c r="C34" s="276">
        <v>500</v>
      </c>
    </row>
    <row r="35" spans="1:3" s="200" customFormat="1" ht="36" customHeight="1">
      <c r="A35" s="212"/>
      <c r="B35" s="239" t="s">
        <v>410</v>
      </c>
      <c r="C35" s="276">
        <v>2000</v>
      </c>
    </row>
    <row r="36" spans="1:3" s="199" customFormat="1" ht="16.5" customHeight="1">
      <c r="A36" s="214"/>
      <c r="B36" s="223" t="s">
        <v>63</v>
      </c>
      <c r="C36" s="278">
        <f>SUM(C34:C35)</f>
        <v>2500</v>
      </c>
    </row>
    <row r="37" spans="1:3" s="199" customFormat="1" hidden="1">
      <c r="A37" s="214" t="s">
        <v>112</v>
      </c>
      <c r="B37" s="225" t="s">
        <v>28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113</v>
      </c>
      <c r="B39" s="225" t="s">
        <v>29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114</v>
      </c>
      <c r="B41" s="225" t="s">
        <v>30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31</v>
      </c>
      <c r="C43" s="279"/>
    </row>
    <row r="44" spans="1:3" s="200" customFormat="1" ht="23.25" customHeight="1">
      <c r="A44" s="212"/>
      <c r="B44" s="222" t="s">
        <v>412</v>
      </c>
      <c r="C44" s="276">
        <v>2500</v>
      </c>
    </row>
    <row r="45" spans="1:3" s="200" customFormat="1">
      <c r="A45" s="212"/>
      <c r="B45" s="223" t="s">
        <v>65</v>
      </c>
      <c r="C45" s="278">
        <f>SUM(C44)</f>
        <v>2500</v>
      </c>
    </row>
    <row r="46" spans="1:3" s="200" customFormat="1">
      <c r="A46" s="211">
        <v>9</v>
      </c>
      <c r="B46" s="221" t="s">
        <v>32</v>
      </c>
      <c r="C46" s="279"/>
    </row>
    <row r="47" spans="1:3" s="200" customFormat="1">
      <c r="A47" s="212"/>
      <c r="B47" s="239" t="s">
        <v>366</v>
      </c>
      <c r="C47" s="276">
        <v>6000</v>
      </c>
    </row>
    <row r="48" spans="1:3" s="200" customFormat="1">
      <c r="A48" s="212"/>
      <c r="B48" s="239" t="s">
        <v>365</v>
      </c>
      <c r="C48" s="276">
        <v>500</v>
      </c>
    </row>
    <row r="49" spans="1:3" s="200" customFormat="1">
      <c r="A49" s="212"/>
      <c r="B49" s="239" t="s">
        <v>364</v>
      </c>
      <c r="C49" s="276">
        <v>3000</v>
      </c>
    </row>
    <row r="50" spans="1:3" s="200" customFormat="1">
      <c r="A50" s="212"/>
      <c r="B50" s="239" t="s">
        <v>573</v>
      </c>
      <c r="C50" s="276">
        <v>300</v>
      </c>
    </row>
    <row r="51" spans="1:3" s="200" customFormat="1" ht="37.5" customHeight="1">
      <c r="A51" s="212"/>
      <c r="B51" s="239" t="s">
        <v>572</v>
      </c>
      <c r="C51" s="276">
        <v>500</v>
      </c>
    </row>
    <row r="52" spans="1:3" s="200" customFormat="1">
      <c r="A52" s="212"/>
      <c r="B52" s="223" t="s">
        <v>65</v>
      </c>
      <c r="C52" s="278">
        <f>SUM(C47:C51)</f>
        <v>10300</v>
      </c>
    </row>
    <row r="53" spans="1:3" s="203" customFormat="1">
      <c r="A53" s="211">
        <v>10</v>
      </c>
      <c r="B53" s="221" t="s">
        <v>33</v>
      </c>
      <c r="C53" s="279"/>
    </row>
    <row r="54" spans="1:3" s="200" customFormat="1">
      <c r="A54" s="214"/>
      <c r="B54" s="222" t="s">
        <v>367</v>
      </c>
      <c r="C54" s="276">
        <v>7900</v>
      </c>
    </row>
    <row r="55" spans="1:3" s="200" customFormat="1">
      <c r="A55" s="214"/>
      <c r="B55" s="222" t="s">
        <v>612</v>
      </c>
      <c r="C55" s="276">
        <v>1000</v>
      </c>
    </row>
    <row r="56" spans="1:3" s="199" customFormat="1">
      <c r="A56" s="214"/>
      <c r="B56" s="223" t="s">
        <v>65</v>
      </c>
      <c r="C56" s="278">
        <f>SUM(C54:C55)</f>
        <v>8900</v>
      </c>
    </row>
    <row r="57" spans="1:3" s="200" customFormat="1">
      <c r="A57" s="211">
        <v>11</v>
      </c>
      <c r="B57" s="221" t="s">
        <v>34</v>
      </c>
      <c r="C57" s="279"/>
    </row>
    <row r="58" spans="1:3" s="200" customFormat="1">
      <c r="A58" s="214"/>
      <c r="B58" s="239" t="s">
        <v>617</v>
      </c>
      <c r="C58" s="276">
        <v>10000</v>
      </c>
    </row>
    <row r="59" spans="1:3" s="200" customFormat="1">
      <c r="A59" s="214"/>
      <c r="B59" s="239" t="s">
        <v>616</v>
      </c>
      <c r="C59" s="276">
        <v>2750</v>
      </c>
    </row>
    <row r="60" spans="1:3" s="200" customFormat="1" ht="37.5">
      <c r="A60" s="214"/>
      <c r="B60" s="239" t="s">
        <v>615</v>
      </c>
      <c r="C60" s="276">
        <v>10000</v>
      </c>
    </row>
    <row r="61" spans="1:3" s="200" customFormat="1" ht="37.5">
      <c r="A61" s="214"/>
      <c r="B61" s="239" t="s">
        <v>614</v>
      </c>
      <c r="C61" s="276">
        <v>23000</v>
      </c>
    </row>
    <row r="62" spans="1:3" s="200" customFormat="1" ht="18.75" customHeight="1">
      <c r="A62" s="214"/>
      <c r="B62" s="239" t="s">
        <v>613</v>
      </c>
      <c r="C62" s="276">
        <v>700</v>
      </c>
    </row>
    <row r="63" spans="1:3" s="199" customFormat="1">
      <c r="A63" s="214"/>
      <c r="B63" s="223" t="s">
        <v>63</v>
      </c>
      <c r="C63" s="278">
        <f>SUM(C58:C62)</f>
        <v>46450</v>
      </c>
    </row>
    <row r="64" spans="1:3" s="199" customFormat="1">
      <c r="A64" s="211">
        <v>12</v>
      </c>
      <c r="B64" s="221" t="s">
        <v>35</v>
      </c>
      <c r="C64" s="277"/>
    </row>
    <row r="65" spans="1:3" s="199" customFormat="1">
      <c r="A65" s="214"/>
      <c r="B65" s="242" t="s">
        <v>620</v>
      </c>
      <c r="C65" s="276">
        <v>600</v>
      </c>
    </row>
    <row r="66" spans="1:3" s="199" customFormat="1">
      <c r="A66" s="214"/>
      <c r="B66" s="242" t="s">
        <v>619</v>
      </c>
      <c r="C66" s="276">
        <v>500</v>
      </c>
    </row>
    <row r="67" spans="1:3" s="199" customFormat="1">
      <c r="A67" s="214"/>
      <c r="B67" s="242" t="s">
        <v>618</v>
      </c>
      <c r="C67" s="276">
        <v>500</v>
      </c>
    </row>
    <row r="68" spans="1:3" s="199" customFormat="1">
      <c r="A68" s="214"/>
      <c r="B68" s="223" t="s">
        <v>63</v>
      </c>
      <c r="C68" s="278">
        <f>SUM(C65:C67)</f>
        <v>1600</v>
      </c>
    </row>
    <row r="69" spans="1:3" s="199" customFormat="1">
      <c r="A69" s="211">
        <v>13</v>
      </c>
      <c r="B69" s="221" t="s">
        <v>36</v>
      </c>
      <c r="C69" s="277"/>
    </row>
    <row r="70" spans="1:3" s="200" customFormat="1" ht="21.75" customHeight="1">
      <c r="A70" s="214"/>
      <c r="B70" s="242" t="s">
        <v>14</v>
      </c>
      <c r="C70" s="276">
        <v>10000</v>
      </c>
    </row>
    <row r="71" spans="1:3" s="200" customFormat="1" ht="38.25" customHeight="1">
      <c r="A71" s="214"/>
      <c r="B71" s="242" t="s">
        <v>13</v>
      </c>
      <c r="C71" s="276">
        <v>5000</v>
      </c>
    </row>
    <row r="72" spans="1:3" s="200" customFormat="1" ht="35.25" customHeight="1">
      <c r="A72" s="214"/>
      <c r="B72" s="242" t="s">
        <v>621</v>
      </c>
      <c r="C72" s="276">
        <v>800</v>
      </c>
    </row>
    <row r="73" spans="1:3" s="199" customFormat="1" ht="22.5" customHeight="1">
      <c r="A73" s="214"/>
      <c r="B73" s="243" t="s">
        <v>65</v>
      </c>
      <c r="C73" s="278">
        <f>SUM(C70:C72)</f>
        <v>15800</v>
      </c>
    </row>
    <row r="74" spans="1:3" s="203" customFormat="1">
      <c r="A74" s="211">
        <v>14</v>
      </c>
      <c r="B74" s="221" t="s">
        <v>37</v>
      </c>
      <c r="C74" s="279"/>
    </row>
    <row r="75" spans="1:3" s="200" customFormat="1" ht="37.5">
      <c r="A75" s="214"/>
      <c r="B75" s="222" t="s">
        <v>600</v>
      </c>
      <c r="C75" s="276">
        <v>500</v>
      </c>
    </row>
    <row r="76" spans="1:3" s="200" customFormat="1">
      <c r="A76" s="214"/>
      <c r="B76" s="222" t="s">
        <v>599</v>
      </c>
      <c r="C76" s="276">
        <v>600</v>
      </c>
    </row>
    <row r="77" spans="1:3" s="200" customFormat="1">
      <c r="A77" s="214"/>
      <c r="B77" s="222" t="s">
        <v>626</v>
      </c>
      <c r="C77" s="276">
        <v>500</v>
      </c>
    </row>
    <row r="78" spans="1:3" s="200" customFormat="1" ht="19.5" customHeight="1">
      <c r="A78" s="214"/>
      <c r="B78" s="222" t="s">
        <v>625</v>
      </c>
      <c r="C78" s="276">
        <v>28000</v>
      </c>
    </row>
    <row r="79" spans="1:3" s="200" customFormat="1" ht="37.5">
      <c r="A79" s="214"/>
      <c r="B79" s="222" t="s">
        <v>565</v>
      </c>
      <c r="C79" s="276">
        <v>6000</v>
      </c>
    </row>
    <row r="80" spans="1:3" s="200" customFormat="1">
      <c r="A80" s="214"/>
      <c r="B80" s="222" t="s">
        <v>564</v>
      </c>
      <c r="C80" s="276">
        <v>3000</v>
      </c>
    </row>
    <row r="81" spans="1:3" s="200" customFormat="1" ht="37.5">
      <c r="A81" s="214"/>
      <c r="B81" s="222" t="s">
        <v>563</v>
      </c>
      <c r="C81" s="276">
        <v>5500</v>
      </c>
    </row>
    <row r="82" spans="1:3" s="199" customFormat="1">
      <c r="A82" s="214"/>
      <c r="B82" s="223" t="s">
        <v>65</v>
      </c>
      <c r="C82" s="278">
        <f>SUM(C75:C81)</f>
        <v>44100</v>
      </c>
    </row>
    <row r="83" spans="1:3" s="199" customFormat="1">
      <c r="A83" s="211">
        <v>15</v>
      </c>
      <c r="B83" s="221" t="s">
        <v>38</v>
      </c>
      <c r="C83" s="277"/>
    </row>
    <row r="84" spans="1:3" s="200" customFormat="1">
      <c r="A84" s="212"/>
      <c r="B84" s="242" t="s">
        <v>193</v>
      </c>
      <c r="C84" s="276">
        <v>600</v>
      </c>
    </row>
    <row r="85" spans="1:3" s="200" customFormat="1">
      <c r="A85" s="212"/>
      <c r="B85" s="242" t="s">
        <v>603</v>
      </c>
      <c r="C85" s="276">
        <v>600</v>
      </c>
    </row>
    <row r="86" spans="1:3" s="200" customFormat="1">
      <c r="A86" s="212"/>
      <c r="B86" s="242" t="s">
        <v>602</v>
      </c>
      <c r="C86" s="276">
        <v>600</v>
      </c>
    </row>
    <row r="87" spans="1:3" s="200" customFormat="1" ht="20.25" customHeight="1">
      <c r="A87" s="212"/>
      <c r="B87" s="242" t="s">
        <v>601</v>
      </c>
      <c r="C87" s="276">
        <v>600</v>
      </c>
    </row>
    <row r="88" spans="1:3" s="199" customFormat="1">
      <c r="A88" s="214"/>
      <c r="B88" s="223" t="s">
        <v>63</v>
      </c>
      <c r="C88" s="278">
        <f>SUM(C84:C87)</f>
        <v>2400</v>
      </c>
    </row>
    <row r="89" spans="1:3" s="204" customFormat="1">
      <c r="A89" s="211">
        <v>16</v>
      </c>
      <c r="B89" s="221" t="s">
        <v>39</v>
      </c>
      <c r="C89" s="277"/>
    </row>
    <row r="90" spans="1:3" s="200" customFormat="1" ht="37.5">
      <c r="A90" s="212"/>
      <c r="B90" s="222" t="s">
        <v>571</v>
      </c>
      <c r="C90" s="280">
        <v>3220</v>
      </c>
    </row>
    <row r="91" spans="1:3" s="199" customFormat="1" ht="37.5">
      <c r="A91" s="212"/>
      <c r="B91" s="222" t="s">
        <v>195</v>
      </c>
      <c r="C91" s="276">
        <v>2450</v>
      </c>
    </row>
    <row r="92" spans="1:3" s="199" customFormat="1">
      <c r="A92" s="212"/>
      <c r="B92" s="222" t="s">
        <v>194</v>
      </c>
      <c r="C92" s="276">
        <v>12600</v>
      </c>
    </row>
    <row r="93" spans="1:3" s="199" customFormat="1">
      <c r="A93" s="214"/>
      <c r="B93" s="223" t="s">
        <v>65</v>
      </c>
      <c r="C93" s="278">
        <f>SUM(C90:C92)</f>
        <v>18270</v>
      </c>
    </row>
    <row r="94" spans="1:3" s="200" customFormat="1">
      <c r="A94" s="211">
        <v>17</v>
      </c>
      <c r="B94" s="221" t="s">
        <v>40</v>
      </c>
      <c r="C94" s="279"/>
    </row>
    <row r="95" spans="1:3" s="200" customFormat="1">
      <c r="A95" s="212"/>
      <c r="B95" s="222" t="s">
        <v>214</v>
      </c>
      <c r="C95" s="276">
        <v>21395</v>
      </c>
    </row>
    <row r="96" spans="1:3" s="200" customFormat="1" ht="22.5" customHeight="1">
      <c r="A96" s="212"/>
      <c r="B96" s="222" t="s">
        <v>213</v>
      </c>
      <c r="C96" s="276">
        <v>23000</v>
      </c>
    </row>
    <row r="97" spans="1:3" s="200" customFormat="1" ht="36.75" customHeight="1">
      <c r="A97" s="212"/>
      <c r="B97" s="222" t="s">
        <v>212</v>
      </c>
      <c r="C97" s="276">
        <v>600</v>
      </c>
    </row>
    <row r="98" spans="1:3" s="200" customFormat="1" ht="19.5" customHeight="1">
      <c r="A98" s="212"/>
      <c r="B98" s="222" t="s">
        <v>494</v>
      </c>
      <c r="C98" s="276">
        <v>400</v>
      </c>
    </row>
    <row r="99" spans="1:3" s="199" customFormat="1">
      <c r="A99" s="214"/>
      <c r="B99" s="223" t="s">
        <v>63</v>
      </c>
      <c r="C99" s="278">
        <f>SUM(C95:C98)</f>
        <v>45395</v>
      </c>
    </row>
    <row r="100" spans="1:3" s="200" customFormat="1">
      <c r="A100" s="211">
        <v>18</v>
      </c>
      <c r="B100" s="221" t="s">
        <v>41</v>
      </c>
      <c r="C100" s="279"/>
    </row>
    <row r="101" spans="1:3" s="200" customFormat="1" ht="23.25" customHeight="1">
      <c r="A101" s="212"/>
      <c r="B101" s="222" t="s">
        <v>217</v>
      </c>
      <c r="C101" s="276">
        <v>7500</v>
      </c>
    </row>
    <row r="102" spans="1:3" s="200" customFormat="1">
      <c r="A102" s="212"/>
      <c r="B102" s="222" t="s">
        <v>216</v>
      </c>
      <c r="C102" s="276">
        <v>600</v>
      </c>
    </row>
    <row r="103" spans="1:3" s="200" customFormat="1" ht="21" customHeight="1">
      <c r="A103" s="212"/>
      <c r="B103" s="222" t="s">
        <v>215</v>
      </c>
      <c r="C103" s="276">
        <v>700</v>
      </c>
    </row>
    <row r="104" spans="1:3" s="199" customFormat="1">
      <c r="A104" s="214"/>
      <c r="B104" s="223" t="s">
        <v>63</v>
      </c>
      <c r="C104" s="278">
        <f>SUM(C101:C103)</f>
        <v>8800</v>
      </c>
    </row>
    <row r="105" spans="1:3" s="199" customFormat="1">
      <c r="A105" s="211">
        <v>19</v>
      </c>
      <c r="B105" s="221" t="s">
        <v>42</v>
      </c>
      <c r="C105" s="277"/>
    </row>
    <row r="106" spans="1:3" s="200" customFormat="1">
      <c r="A106" s="212"/>
      <c r="B106" s="242" t="s">
        <v>672</v>
      </c>
      <c r="C106" s="276">
        <v>600</v>
      </c>
    </row>
    <row r="107" spans="1:3" s="200" customFormat="1" ht="20.25" customHeight="1">
      <c r="A107" s="212"/>
      <c r="B107" s="242" t="s">
        <v>575</v>
      </c>
      <c r="C107" s="276">
        <v>3000</v>
      </c>
    </row>
    <row r="108" spans="1:3" s="200" customFormat="1">
      <c r="A108" s="212"/>
      <c r="B108" s="242" t="s">
        <v>667</v>
      </c>
      <c r="C108" s="276">
        <v>7500</v>
      </c>
    </row>
    <row r="109" spans="1:3" s="200" customFormat="1">
      <c r="A109" s="212"/>
      <c r="B109" s="242" t="s">
        <v>666</v>
      </c>
      <c r="C109" s="276">
        <v>4500</v>
      </c>
    </row>
    <row r="110" spans="1:3" s="200" customFormat="1">
      <c r="A110" s="212"/>
      <c r="B110" s="242" t="s">
        <v>665</v>
      </c>
      <c r="C110" s="276">
        <v>6500</v>
      </c>
    </row>
    <row r="111" spans="1:3" s="200" customFormat="1">
      <c r="A111" s="212"/>
      <c r="B111" s="242" t="s">
        <v>664</v>
      </c>
      <c r="C111" s="276">
        <v>700</v>
      </c>
    </row>
    <row r="112" spans="1:3" s="200" customFormat="1">
      <c r="A112" s="212"/>
      <c r="B112" s="242" t="s">
        <v>663</v>
      </c>
      <c r="C112" s="276">
        <v>700</v>
      </c>
    </row>
    <row r="113" spans="1:3" s="200" customFormat="1">
      <c r="A113" s="212"/>
      <c r="B113" s="242" t="s">
        <v>662</v>
      </c>
      <c r="C113" s="276">
        <v>700</v>
      </c>
    </row>
    <row r="114" spans="1:3" s="199" customFormat="1">
      <c r="A114" s="214"/>
      <c r="B114" s="244" t="s">
        <v>63</v>
      </c>
      <c r="C114" s="278">
        <f>SUM(C106:C113)</f>
        <v>24200</v>
      </c>
    </row>
    <row r="115" spans="1:3" s="199" customFormat="1">
      <c r="A115" s="214"/>
      <c r="B115" s="223" t="s">
        <v>539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501" t="s">
        <v>46</v>
      </c>
      <c r="B116" s="501"/>
      <c r="C116" s="501"/>
    </row>
    <row r="117" spans="1:3" s="199" customFormat="1" hidden="1" outlineLevel="1">
      <c r="A117" s="211">
        <v>1</v>
      </c>
      <c r="B117" s="221" t="s">
        <v>470</v>
      </c>
      <c r="C117" s="277"/>
    </row>
    <row r="118" spans="1:3" s="199" customFormat="1" ht="37.5" hidden="1" outlineLevel="1">
      <c r="A118" s="212"/>
      <c r="B118" s="224" t="s">
        <v>673</v>
      </c>
      <c r="C118" s="276">
        <v>14000</v>
      </c>
    </row>
    <row r="119" spans="1:3" s="199" customFormat="1" hidden="1" outlineLevel="1">
      <c r="A119" s="214"/>
      <c r="B119" s="225" t="s">
        <v>63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64</v>
      </c>
      <c r="C120" s="277"/>
    </row>
    <row r="121" spans="1:3" s="199" customFormat="1" ht="37.5" hidden="1" outlineLevel="1">
      <c r="A121" s="212"/>
      <c r="B121" s="224" t="s">
        <v>648</v>
      </c>
      <c r="C121" s="276">
        <v>3800</v>
      </c>
    </row>
    <row r="122" spans="1:3" s="199" customFormat="1" hidden="1" outlineLevel="1">
      <c r="A122" s="212"/>
      <c r="B122" s="224" t="s">
        <v>394</v>
      </c>
      <c r="C122" s="276" t="e">
        <f>#REF!-#REF!</f>
        <v>#REF!</v>
      </c>
    </row>
    <row r="123" spans="1:3" s="199" customFormat="1" hidden="1" outlineLevel="1">
      <c r="A123" s="214"/>
      <c r="B123" s="225" t="s">
        <v>65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66</v>
      </c>
      <c r="C124" s="277"/>
    </row>
    <row r="125" spans="1:3" s="199" customFormat="1" hidden="1" outlineLevel="1">
      <c r="A125" s="212"/>
      <c r="B125" s="224" t="s">
        <v>649</v>
      </c>
      <c r="C125" s="276">
        <v>2600</v>
      </c>
    </row>
    <row r="126" spans="1:3" s="199" customFormat="1" hidden="1" outlineLevel="1">
      <c r="A126" s="214"/>
      <c r="B126" s="225" t="s">
        <v>65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27</v>
      </c>
      <c r="C127" s="277"/>
    </row>
    <row r="128" spans="1:3" s="199" customFormat="1" hidden="1" outlineLevel="1">
      <c r="A128" s="212"/>
      <c r="B128" s="224" t="s">
        <v>668</v>
      </c>
      <c r="C128" s="276">
        <v>2000</v>
      </c>
    </row>
    <row r="129" spans="1:3" s="199" customFormat="1" hidden="1" outlineLevel="1">
      <c r="A129" s="212"/>
      <c r="B129" s="224" t="s">
        <v>321</v>
      </c>
      <c r="C129" s="276">
        <v>890</v>
      </c>
    </row>
    <row r="130" spans="1:3" s="199" customFormat="1" hidden="1" outlineLevel="1">
      <c r="A130" s="214"/>
      <c r="B130" s="225" t="s">
        <v>63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33</v>
      </c>
      <c r="C131" s="279"/>
    </row>
    <row r="132" spans="1:3" s="199" customFormat="1" hidden="1" outlineLevel="1">
      <c r="A132" s="214"/>
      <c r="B132" s="224" t="s">
        <v>322</v>
      </c>
      <c r="C132" s="276">
        <v>10100</v>
      </c>
    </row>
    <row r="133" spans="1:3" s="199" customFormat="1" hidden="1" outlineLevel="1">
      <c r="A133" s="214"/>
      <c r="B133" s="224" t="s">
        <v>323</v>
      </c>
      <c r="C133" s="276">
        <v>2800</v>
      </c>
    </row>
    <row r="134" spans="1:3" s="199" customFormat="1" hidden="1" outlineLevel="1">
      <c r="A134" s="214"/>
      <c r="B134" s="224" t="s">
        <v>324</v>
      </c>
      <c r="C134" s="276">
        <v>1750</v>
      </c>
    </row>
    <row r="135" spans="1:3" s="199" customFormat="1" hidden="1" outlineLevel="1">
      <c r="A135" s="214"/>
      <c r="B135" s="224" t="s">
        <v>325</v>
      </c>
      <c r="C135" s="276">
        <v>1600</v>
      </c>
    </row>
    <row r="136" spans="1:3" s="199" customFormat="1" hidden="1" outlineLevel="1">
      <c r="A136" s="214"/>
      <c r="B136" s="224" t="s">
        <v>326</v>
      </c>
      <c r="C136" s="276">
        <v>2400</v>
      </c>
    </row>
    <row r="137" spans="1:3" s="199" customFormat="1" hidden="1" outlineLevel="1">
      <c r="A137" s="214"/>
      <c r="B137" s="224" t="s">
        <v>327</v>
      </c>
      <c r="C137" s="276">
        <v>2600</v>
      </c>
    </row>
    <row r="138" spans="1:3" s="199" customFormat="1" hidden="1" outlineLevel="1">
      <c r="A138" s="214"/>
      <c r="B138" s="225" t="s">
        <v>65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37</v>
      </c>
      <c r="C139" s="279"/>
    </row>
    <row r="140" spans="1:3" s="199" customFormat="1" hidden="1" outlineLevel="1">
      <c r="A140" s="214"/>
      <c r="B140" s="224" t="s">
        <v>328</v>
      </c>
      <c r="C140" s="276">
        <v>5900</v>
      </c>
    </row>
    <row r="141" spans="1:3" s="199" customFormat="1" hidden="1" outlineLevel="1">
      <c r="A141" s="214"/>
      <c r="B141" s="224" t="s">
        <v>329</v>
      </c>
      <c r="C141" s="276">
        <v>3600</v>
      </c>
    </row>
    <row r="142" spans="1:3" s="199" customFormat="1" hidden="1" outlineLevel="1">
      <c r="A142" s="214"/>
      <c r="B142" s="224" t="s">
        <v>330</v>
      </c>
      <c r="C142" s="276">
        <v>18000</v>
      </c>
    </row>
    <row r="143" spans="1:3" s="199" customFormat="1" hidden="1" outlineLevel="1">
      <c r="A143" s="214"/>
      <c r="B143" s="224" t="s">
        <v>331</v>
      </c>
      <c r="C143" s="276">
        <v>4000</v>
      </c>
    </row>
    <row r="144" spans="1:3" s="199" customFormat="1" ht="37.5" hidden="1" outlineLevel="1">
      <c r="A144" s="214"/>
      <c r="B144" s="224" t="s">
        <v>332</v>
      </c>
      <c r="C144" s="276">
        <v>7000</v>
      </c>
    </row>
    <row r="145" spans="1:3" s="199" customFormat="1" hidden="1" outlineLevel="1">
      <c r="A145" s="214"/>
      <c r="B145" s="225" t="s">
        <v>65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38</v>
      </c>
      <c r="C146" s="277"/>
    </row>
    <row r="147" spans="1:3" s="199" customFormat="1" hidden="1" outlineLevel="1">
      <c r="A147" s="212"/>
      <c r="B147" s="224" t="s">
        <v>333</v>
      </c>
      <c r="C147" s="276">
        <v>3500</v>
      </c>
    </row>
    <row r="148" spans="1:3" s="199" customFormat="1" hidden="1" outlineLevel="1">
      <c r="A148" s="212"/>
      <c r="B148" s="210" t="s">
        <v>334</v>
      </c>
      <c r="C148" s="276">
        <v>4000</v>
      </c>
    </row>
    <row r="149" spans="1:3" s="199" customFormat="1" hidden="1" outlineLevel="1">
      <c r="A149" s="214"/>
      <c r="B149" s="225" t="s">
        <v>63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40</v>
      </c>
      <c r="C150" s="279"/>
    </row>
    <row r="151" spans="1:3" s="199" customFormat="1" hidden="1" outlineLevel="1">
      <c r="A151" s="212"/>
      <c r="B151" s="224" t="s">
        <v>11</v>
      </c>
      <c r="C151" s="276">
        <v>3000</v>
      </c>
    </row>
    <row r="152" spans="1:3" s="199" customFormat="1" hidden="1" outlineLevel="1">
      <c r="A152" s="213"/>
      <c r="B152" s="224" t="s">
        <v>12</v>
      </c>
      <c r="C152" s="276">
        <v>2148</v>
      </c>
    </row>
    <row r="153" spans="1:3" s="199" customFormat="1" hidden="1" outlineLevel="1">
      <c r="A153" s="214"/>
      <c r="B153" s="225" t="s">
        <v>63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41</v>
      </c>
      <c r="C154" s="279"/>
    </row>
    <row r="155" spans="1:3" s="199" customFormat="1" ht="37.5" hidden="1" outlineLevel="1">
      <c r="A155" s="212"/>
      <c r="B155" s="224" t="s">
        <v>47</v>
      </c>
      <c r="C155" s="276">
        <v>15000</v>
      </c>
    </row>
    <row r="156" spans="1:3" s="199" customFormat="1" hidden="1" outlineLevel="1">
      <c r="A156" s="214"/>
      <c r="B156" s="225" t="s">
        <v>63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42</v>
      </c>
      <c r="C157" s="277"/>
    </row>
    <row r="158" spans="1:3" s="199" customFormat="1" ht="33" hidden="1" customHeight="1" outlineLevel="1">
      <c r="A158" s="212"/>
      <c r="B158" s="227" t="s">
        <v>48</v>
      </c>
      <c r="C158" s="276">
        <v>7000</v>
      </c>
    </row>
    <row r="159" spans="1:3" s="199" customFormat="1" hidden="1" outlineLevel="1">
      <c r="A159" s="212"/>
      <c r="B159" s="227" t="s">
        <v>49</v>
      </c>
      <c r="C159" s="276">
        <v>5000</v>
      </c>
    </row>
    <row r="160" spans="1:3" s="199" customFormat="1" hidden="1" outlineLevel="1">
      <c r="A160" s="214"/>
      <c r="B160" s="228" t="s">
        <v>63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43</v>
      </c>
      <c r="C161" s="277"/>
    </row>
    <row r="162" spans="1:3" s="199" customFormat="1" hidden="1" outlineLevel="1">
      <c r="A162" s="214"/>
      <c r="B162" s="227" t="s">
        <v>50</v>
      </c>
      <c r="C162" s="276">
        <v>5000</v>
      </c>
    </row>
    <row r="163" spans="1:3" s="199" customFormat="1" hidden="1" outlineLevel="1">
      <c r="A163" s="214"/>
      <c r="B163" s="227" t="s">
        <v>51</v>
      </c>
      <c r="C163" s="276">
        <v>7000</v>
      </c>
    </row>
    <row r="164" spans="1:3" s="199" customFormat="1" hidden="1" outlineLevel="1">
      <c r="A164" s="214"/>
      <c r="B164" s="228" t="s">
        <v>65</v>
      </c>
      <c r="C164" s="278">
        <f>SUM(C162:C163)</f>
        <v>12000</v>
      </c>
    </row>
    <row r="165" spans="1:3" s="199" customFormat="1" hidden="1" outlineLevel="1">
      <c r="A165" s="214"/>
      <c r="B165" s="225" t="s">
        <v>52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53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501" t="s">
        <v>540</v>
      </c>
      <c r="B168" s="501"/>
      <c r="C168" s="501"/>
    </row>
    <row r="169" spans="1:3" s="199" customFormat="1">
      <c r="A169" s="211">
        <v>1</v>
      </c>
      <c r="B169" s="229" t="s">
        <v>55</v>
      </c>
      <c r="C169" s="277"/>
    </row>
    <row r="170" spans="1:3" s="200" customFormat="1">
      <c r="A170" s="212"/>
      <c r="B170" s="222" t="s">
        <v>669</v>
      </c>
      <c r="C170" s="276">
        <v>3500</v>
      </c>
    </row>
    <row r="171" spans="1:3" s="200" customFormat="1">
      <c r="A171" s="212"/>
      <c r="B171" s="223" t="s">
        <v>65</v>
      </c>
      <c r="C171" s="278">
        <f>SUM(C170)</f>
        <v>3500</v>
      </c>
    </row>
    <row r="172" spans="1:3" s="199" customFormat="1">
      <c r="A172" s="211">
        <v>2</v>
      </c>
      <c r="B172" s="221" t="s">
        <v>56</v>
      </c>
      <c r="C172" s="277"/>
    </row>
    <row r="173" spans="1:3" s="200" customFormat="1">
      <c r="A173" s="212"/>
      <c r="B173" s="222" t="s">
        <v>651</v>
      </c>
      <c r="C173" s="276">
        <v>4400</v>
      </c>
    </row>
    <row r="174" spans="1:3" s="200" customFormat="1">
      <c r="A174" s="212"/>
      <c r="B174" s="222" t="s">
        <v>650</v>
      </c>
      <c r="C174" s="276">
        <v>8000</v>
      </c>
    </row>
    <row r="175" spans="1:3" s="199" customFormat="1">
      <c r="A175" s="214"/>
      <c r="B175" s="223" t="s">
        <v>65</v>
      </c>
      <c r="C175" s="278">
        <f>SUM(C173:C174)</f>
        <v>12400</v>
      </c>
    </row>
    <row r="176" spans="1:3" s="199" customFormat="1">
      <c r="A176" s="211">
        <v>3</v>
      </c>
      <c r="B176" s="221" t="s">
        <v>57</v>
      </c>
      <c r="C176" s="277"/>
    </row>
    <row r="177" spans="1:3" s="200" customFormat="1" ht="37.5">
      <c r="A177" s="212"/>
      <c r="B177" s="222" t="s">
        <v>155</v>
      </c>
      <c r="C177" s="276">
        <v>500</v>
      </c>
    </row>
    <row r="178" spans="1:3" s="200" customFormat="1">
      <c r="A178" s="212"/>
      <c r="B178" s="239" t="s">
        <v>567</v>
      </c>
      <c r="C178" s="276">
        <v>7789</v>
      </c>
    </row>
    <row r="179" spans="1:3" s="200" customFormat="1" ht="21.75" customHeight="1">
      <c r="A179" s="212"/>
      <c r="B179" s="239" t="s">
        <v>566</v>
      </c>
      <c r="C179" s="276">
        <v>1000</v>
      </c>
    </row>
    <row r="180" spans="1:3" s="199" customFormat="1">
      <c r="A180" s="214"/>
      <c r="B180" s="223" t="s">
        <v>65</v>
      </c>
      <c r="C180" s="278">
        <f>SUM(C177:C179)</f>
        <v>9289</v>
      </c>
    </row>
    <row r="181" spans="1:3" s="199" customFormat="1">
      <c r="A181" s="211">
        <v>4</v>
      </c>
      <c r="B181" s="221" t="s">
        <v>58</v>
      </c>
      <c r="C181" s="277"/>
    </row>
    <row r="182" spans="1:3" s="200" customFormat="1" ht="21" customHeight="1">
      <c r="A182" s="212"/>
      <c r="B182" s="222" t="s">
        <v>555</v>
      </c>
      <c r="C182" s="276">
        <v>4750</v>
      </c>
    </row>
    <row r="183" spans="1:3" s="200" customFormat="1" ht="19.5" customHeight="1">
      <c r="A183" s="212"/>
      <c r="B183" s="222" t="s">
        <v>554</v>
      </c>
      <c r="C183" s="276">
        <v>20000</v>
      </c>
    </row>
    <row r="184" spans="1:3" s="200" customFormat="1">
      <c r="A184" s="212"/>
      <c r="B184" s="222" t="s">
        <v>553</v>
      </c>
      <c r="C184" s="276">
        <v>400</v>
      </c>
    </row>
    <row r="185" spans="1:3" s="200" customFormat="1">
      <c r="A185" s="212"/>
      <c r="B185" s="222" t="s">
        <v>431</v>
      </c>
      <c r="C185" s="276">
        <v>470</v>
      </c>
    </row>
    <row r="186" spans="1:3" s="200" customFormat="1">
      <c r="A186" s="212"/>
      <c r="B186" s="222" t="s">
        <v>430</v>
      </c>
      <c r="C186" s="276">
        <v>470</v>
      </c>
    </row>
    <row r="187" spans="1:3" s="199" customFormat="1">
      <c r="A187" s="214"/>
      <c r="B187" s="223" t="s">
        <v>63</v>
      </c>
      <c r="C187" s="278">
        <f>SUM(C182:C186)</f>
        <v>26090</v>
      </c>
    </row>
    <row r="188" spans="1:3" s="199" customFormat="1">
      <c r="A188" s="211">
        <v>5</v>
      </c>
      <c r="B188" s="221" t="s">
        <v>59</v>
      </c>
      <c r="C188" s="277"/>
    </row>
    <row r="189" spans="1:3" s="200" customFormat="1" ht="37.5">
      <c r="A189" s="212"/>
      <c r="B189" s="222" t="s">
        <v>395</v>
      </c>
      <c r="C189" s="276">
        <v>5400</v>
      </c>
    </row>
    <row r="190" spans="1:3" s="199" customFormat="1">
      <c r="A190" s="214"/>
      <c r="B190" s="223" t="s">
        <v>63</v>
      </c>
      <c r="C190" s="278">
        <f>SUM(C189:C189)</f>
        <v>5400</v>
      </c>
    </row>
    <row r="191" spans="1:3" s="199" customFormat="1">
      <c r="A191" s="211">
        <v>6</v>
      </c>
      <c r="B191" s="221" t="s">
        <v>26</v>
      </c>
      <c r="C191" s="277"/>
    </row>
    <row r="192" spans="1:3" s="199" customFormat="1">
      <c r="A192" s="214"/>
      <c r="B192" s="242" t="s">
        <v>83</v>
      </c>
      <c r="C192" s="276">
        <v>3000</v>
      </c>
    </row>
    <row r="193" spans="1:3" s="200" customFormat="1" ht="39" customHeight="1">
      <c r="A193" s="212"/>
      <c r="B193" s="242" t="s">
        <v>82</v>
      </c>
      <c r="C193" s="276">
        <v>1700</v>
      </c>
    </row>
    <row r="194" spans="1:3" s="199" customFormat="1" ht="15" customHeight="1">
      <c r="A194" s="214"/>
      <c r="B194" s="223" t="s">
        <v>63</v>
      </c>
      <c r="C194" s="278">
        <f>SUM(C192:C193)</f>
        <v>4700</v>
      </c>
    </row>
    <row r="195" spans="1:3" s="199" customFormat="1" hidden="1">
      <c r="A195" s="214" t="s">
        <v>111</v>
      </c>
      <c r="B195" s="225" t="s">
        <v>60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27</v>
      </c>
      <c r="C197" s="279"/>
    </row>
    <row r="198" spans="1:3" s="200" customFormat="1">
      <c r="A198" s="212"/>
      <c r="B198" s="239" t="s">
        <v>84</v>
      </c>
      <c r="C198" s="276">
        <v>4000</v>
      </c>
    </row>
    <row r="199" spans="1:3" s="199" customFormat="1">
      <c r="A199" s="214"/>
      <c r="B199" s="223" t="s">
        <v>65</v>
      </c>
      <c r="C199" s="278">
        <f>SUM(C198)</f>
        <v>4000</v>
      </c>
    </row>
    <row r="200" spans="1:3" s="200" customFormat="1">
      <c r="A200" s="211">
        <v>8</v>
      </c>
      <c r="B200" s="221" t="s">
        <v>581</v>
      </c>
      <c r="C200" s="279"/>
    </row>
    <row r="201" spans="1:3" s="200" customFormat="1" ht="38.25" customHeight="1">
      <c r="A201" s="212"/>
      <c r="B201" s="222" t="s">
        <v>85</v>
      </c>
      <c r="C201" s="276">
        <v>5000</v>
      </c>
    </row>
    <row r="202" spans="1:3" s="199" customFormat="1">
      <c r="A202" s="214"/>
      <c r="B202" s="223" t="s">
        <v>63</v>
      </c>
      <c r="C202" s="278">
        <f>C201</f>
        <v>5000</v>
      </c>
    </row>
    <row r="203" spans="1:3" s="204" customFormat="1">
      <c r="A203" s="211">
        <v>9</v>
      </c>
      <c r="B203" s="221" t="s">
        <v>33</v>
      </c>
      <c r="C203" s="277"/>
    </row>
    <row r="204" spans="1:3" s="200" customFormat="1">
      <c r="A204" s="212"/>
      <c r="B204" s="222" t="s">
        <v>86</v>
      </c>
      <c r="C204" s="276">
        <v>9100</v>
      </c>
    </row>
    <row r="205" spans="1:3" s="200" customFormat="1">
      <c r="A205" s="212"/>
      <c r="B205" s="222" t="s">
        <v>87</v>
      </c>
      <c r="C205" s="276">
        <v>590</v>
      </c>
    </row>
    <row r="206" spans="1:3" s="199" customFormat="1">
      <c r="A206" s="214"/>
      <c r="B206" s="223" t="s">
        <v>65</v>
      </c>
      <c r="C206" s="278">
        <f>SUM(C204:C205)</f>
        <v>9690</v>
      </c>
    </row>
    <row r="207" spans="1:3" s="200" customFormat="1">
      <c r="A207" s="211">
        <v>10</v>
      </c>
      <c r="B207" s="221" t="s">
        <v>34</v>
      </c>
      <c r="C207" s="279"/>
    </row>
    <row r="208" spans="1:3" s="200" customFormat="1" ht="21.75" customHeight="1">
      <c r="A208" s="212"/>
      <c r="B208" s="239" t="s">
        <v>88</v>
      </c>
      <c r="C208" s="276">
        <v>3900</v>
      </c>
    </row>
    <row r="209" spans="1:3" s="199" customFormat="1">
      <c r="A209" s="214"/>
      <c r="B209" s="223" t="s">
        <v>65</v>
      </c>
      <c r="C209" s="278">
        <f>SUM(C208:C208)</f>
        <v>3900</v>
      </c>
    </row>
    <row r="210" spans="1:3" s="199" customFormat="1" hidden="1">
      <c r="A210" s="214" t="s">
        <v>117</v>
      </c>
      <c r="B210" s="225" t="s">
        <v>36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35</v>
      </c>
      <c r="C212" s="279"/>
    </row>
    <row r="213" spans="1:3" s="200" customFormat="1">
      <c r="A213" s="212"/>
      <c r="B213" s="242" t="s">
        <v>92</v>
      </c>
      <c r="C213" s="276">
        <v>4800</v>
      </c>
    </row>
    <row r="214" spans="1:3" s="200" customFormat="1">
      <c r="A214" s="212"/>
      <c r="B214" s="242" t="s">
        <v>91</v>
      </c>
      <c r="C214" s="276">
        <v>4800</v>
      </c>
    </row>
    <row r="215" spans="1:3" s="200" customFormat="1">
      <c r="A215" s="212"/>
      <c r="B215" s="242" t="s">
        <v>90</v>
      </c>
      <c r="C215" s="276">
        <v>2000</v>
      </c>
    </row>
    <row r="216" spans="1:3" s="200" customFormat="1">
      <c r="A216" s="212"/>
      <c r="B216" s="242" t="s">
        <v>89</v>
      </c>
      <c r="C216" s="276">
        <v>4800</v>
      </c>
    </row>
    <row r="217" spans="1:3" s="200" customFormat="1">
      <c r="A217" s="212"/>
      <c r="B217" s="223" t="s">
        <v>65</v>
      </c>
      <c r="C217" s="278">
        <f>SUM(C213:C216)</f>
        <v>16400</v>
      </c>
    </row>
    <row r="218" spans="1:3" s="200" customFormat="1">
      <c r="A218" s="211">
        <v>12</v>
      </c>
      <c r="B218" s="221" t="s">
        <v>582</v>
      </c>
      <c r="C218" s="277"/>
    </row>
    <row r="219" spans="1:3" s="200" customFormat="1">
      <c r="A219" s="212"/>
      <c r="B219" s="222" t="s">
        <v>223</v>
      </c>
      <c r="C219" s="276">
        <v>3000</v>
      </c>
    </row>
    <row r="220" spans="1:3" s="200" customFormat="1">
      <c r="A220" s="212"/>
      <c r="B220" s="223" t="s">
        <v>65</v>
      </c>
      <c r="C220" s="278">
        <f>SUM(C219)</f>
        <v>3000</v>
      </c>
    </row>
    <row r="221" spans="1:3" s="204" customFormat="1">
      <c r="A221" s="211">
        <v>13</v>
      </c>
      <c r="B221" s="221" t="s">
        <v>583</v>
      </c>
      <c r="C221" s="277"/>
    </row>
    <row r="222" spans="1:3" s="206" customFormat="1" ht="21.75" customHeight="1">
      <c r="A222" s="215"/>
      <c r="B222" s="239" t="s">
        <v>120</v>
      </c>
      <c r="C222" s="281">
        <v>1000</v>
      </c>
    </row>
    <row r="223" spans="1:3" s="199" customFormat="1">
      <c r="A223" s="214"/>
      <c r="B223" s="223" t="s">
        <v>65</v>
      </c>
      <c r="C223" s="278">
        <f>SUM(C222:C222)</f>
        <v>1000</v>
      </c>
    </row>
    <row r="224" spans="1:3" s="204" customFormat="1">
      <c r="A224" s="211">
        <v>14</v>
      </c>
      <c r="B224" s="221" t="s">
        <v>38</v>
      </c>
      <c r="C224" s="277"/>
    </row>
    <row r="225" spans="1:3" s="200" customFormat="1" ht="37.5">
      <c r="A225" s="215"/>
      <c r="B225" s="222" t="s">
        <v>121</v>
      </c>
      <c r="C225" s="276">
        <v>5900</v>
      </c>
    </row>
    <row r="226" spans="1:3" s="199" customFormat="1">
      <c r="A226" s="214"/>
      <c r="B226" s="223" t="s">
        <v>63</v>
      </c>
      <c r="C226" s="278">
        <f>SUM(C225:C225)</f>
        <v>5900</v>
      </c>
    </row>
    <row r="227" spans="1:3" s="204" customFormat="1">
      <c r="A227" s="211">
        <v>15</v>
      </c>
      <c r="B227" s="221" t="s">
        <v>514</v>
      </c>
      <c r="C227" s="277"/>
    </row>
    <row r="228" spans="1:3" s="199" customFormat="1" ht="37.5">
      <c r="A228" s="212"/>
      <c r="B228" s="222" t="s">
        <v>124</v>
      </c>
      <c r="C228" s="276">
        <v>7000</v>
      </c>
    </row>
    <row r="229" spans="1:3" s="199" customFormat="1" ht="37.5">
      <c r="A229" s="212"/>
      <c r="B229" s="222" t="s">
        <v>123</v>
      </c>
      <c r="C229" s="276">
        <v>7600</v>
      </c>
    </row>
    <row r="230" spans="1:3" s="199" customFormat="1">
      <c r="A230" s="212"/>
      <c r="B230" s="222" t="s">
        <v>122</v>
      </c>
      <c r="C230" s="276">
        <v>1000</v>
      </c>
    </row>
    <row r="231" spans="1:3" s="199" customFormat="1">
      <c r="A231" s="214"/>
      <c r="B231" s="223" t="s">
        <v>65</v>
      </c>
      <c r="C231" s="278">
        <f>SUM(C228:C230)</f>
        <v>15600</v>
      </c>
    </row>
    <row r="232" spans="1:3" s="200" customFormat="1">
      <c r="A232" s="211">
        <v>16</v>
      </c>
      <c r="B232" s="221" t="s">
        <v>40</v>
      </c>
      <c r="C232" s="279"/>
    </row>
    <row r="233" spans="1:3" s="200" customFormat="1">
      <c r="A233" s="213"/>
      <c r="B233" s="222" t="s">
        <v>125</v>
      </c>
      <c r="C233" s="276">
        <v>8000</v>
      </c>
    </row>
    <row r="234" spans="1:3" s="199" customFormat="1">
      <c r="A234" s="214"/>
      <c r="B234" s="223" t="s">
        <v>63</v>
      </c>
      <c r="C234" s="278">
        <f>SUM(C233:C233)</f>
        <v>8000</v>
      </c>
    </row>
    <row r="235" spans="1:3" s="199" customFormat="1">
      <c r="A235" s="211">
        <v>17</v>
      </c>
      <c r="B235" s="221" t="s">
        <v>41</v>
      </c>
      <c r="C235" s="277"/>
    </row>
    <row r="236" spans="1:3" s="200" customFormat="1" ht="22.5" customHeight="1">
      <c r="A236" s="212"/>
      <c r="B236" s="222" t="s">
        <v>506</v>
      </c>
      <c r="C236" s="276">
        <v>7000</v>
      </c>
    </row>
    <row r="237" spans="1:3" s="200" customFormat="1" ht="37.5">
      <c r="A237" s="212"/>
      <c r="B237" s="222" t="s">
        <v>129</v>
      </c>
      <c r="C237" s="276">
        <v>1900</v>
      </c>
    </row>
    <row r="238" spans="1:3" s="200" customFormat="1">
      <c r="A238" s="212"/>
      <c r="B238" s="222" t="s">
        <v>623</v>
      </c>
      <c r="C238" s="276">
        <v>8881</v>
      </c>
    </row>
    <row r="239" spans="1:3" s="200" customFormat="1" ht="37.5">
      <c r="A239" s="212"/>
      <c r="B239" s="222" t="s">
        <v>622</v>
      </c>
      <c r="C239" s="276">
        <v>1600</v>
      </c>
    </row>
    <row r="240" spans="1:3" s="200" customFormat="1">
      <c r="A240" s="212"/>
      <c r="B240" s="223" t="s">
        <v>63</v>
      </c>
      <c r="C240" s="278">
        <f>SUM(C236:C239)</f>
        <v>19381</v>
      </c>
    </row>
    <row r="241" spans="1:3" s="200" customFormat="1">
      <c r="A241" s="211">
        <v>18</v>
      </c>
      <c r="B241" s="221" t="s">
        <v>42</v>
      </c>
      <c r="C241" s="279"/>
    </row>
    <row r="242" spans="1:3" s="200" customFormat="1" ht="37.5">
      <c r="A242" s="212"/>
      <c r="B242" s="242" t="s">
        <v>516</v>
      </c>
      <c r="C242" s="276">
        <v>5000</v>
      </c>
    </row>
    <row r="243" spans="1:3" s="200" customFormat="1" ht="22.5" customHeight="1">
      <c r="A243" s="212"/>
      <c r="B243" s="242" t="s">
        <v>517</v>
      </c>
      <c r="C243" s="276">
        <v>2000</v>
      </c>
    </row>
    <row r="244" spans="1:3" s="200" customFormat="1">
      <c r="A244" s="212"/>
      <c r="B244" s="222" t="s">
        <v>518</v>
      </c>
      <c r="C244" s="276">
        <v>6000</v>
      </c>
    </row>
    <row r="245" spans="1:3" s="200" customFormat="1">
      <c r="A245" s="212"/>
      <c r="B245" s="223" t="s">
        <v>63</v>
      </c>
      <c r="C245" s="278">
        <f>SUM(C242:C244)</f>
        <v>13000</v>
      </c>
    </row>
    <row r="246" spans="1:3" s="199" customFormat="1">
      <c r="A246" s="211">
        <v>19</v>
      </c>
      <c r="B246" s="229" t="s">
        <v>515</v>
      </c>
      <c r="C246" s="277"/>
    </row>
    <row r="247" spans="1:3" s="199" customFormat="1" ht="36" customHeight="1">
      <c r="A247" s="214"/>
      <c r="B247" s="242" t="s">
        <v>505</v>
      </c>
      <c r="C247" s="276">
        <v>10000</v>
      </c>
    </row>
    <row r="248" spans="1:3" s="199" customFormat="1" ht="37.5">
      <c r="A248" s="214"/>
      <c r="B248" s="242" t="s">
        <v>593</v>
      </c>
      <c r="C248" s="276">
        <v>5000</v>
      </c>
    </row>
    <row r="249" spans="1:3" s="199" customFormat="1" ht="37.5">
      <c r="A249" s="214"/>
      <c r="B249" s="242" t="s">
        <v>594</v>
      </c>
      <c r="C249" s="276">
        <v>3000</v>
      </c>
    </row>
    <row r="250" spans="1:3" s="199" customFormat="1">
      <c r="A250" s="214"/>
      <c r="B250" s="244" t="s">
        <v>65</v>
      </c>
      <c r="C250" s="278">
        <f>SUM(C247:C249)</f>
        <v>18000</v>
      </c>
    </row>
    <row r="251" spans="1:3" s="199" customFormat="1">
      <c r="A251" s="214"/>
      <c r="B251" s="225" t="s">
        <v>495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501" t="s">
        <v>542</v>
      </c>
      <c r="B252" s="501"/>
      <c r="C252" s="501"/>
    </row>
    <row r="253" spans="1:3" s="199" customFormat="1" hidden="1" outlineLevel="1">
      <c r="A253" s="211">
        <v>1</v>
      </c>
      <c r="B253" s="221" t="s">
        <v>56</v>
      </c>
      <c r="C253" s="277"/>
    </row>
    <row r="254" spans="1:3" s="199" customFormat="1" ht="37.5" hidden="1" outlineLevel="1">
      <c r="A254" s="212"/>
      <c r="B254" s="224" t="s">
        <v>543</v>
      </c>
      <c r="C254" s="276">
        <v>100</v>
      </c>
    </row>
    <row r="255" spans="1:3" s="199" customFormat="1" hidden="1" outlineLevel="1">
      <c r="A255" s="212"/>
      <c r="B255" s="224" t="s">
        <v>544</v>
      </c>
      <c r="C255" s="276">
        <v>4900</v>
      </c>
    </row>
    <row r="256" spans="1:3" s="199" customFormat="1" hidden="1" outlineLevel="1">
      <c r="A256" s="214"/>
      <c r="B256" s="225" t="s">
        <v>65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57</v>
      </c>
      <c r="C257" s="277"/>
    </row>
    <row r="258" spans="1:3" s="199" customFormat="1" hidden="1" outlineLevel="1">
      <c r="A258" s="212"/>
      <c r="B258" s="226" t="s">
        <v>545</v>
      </c>
      <c r="C258" s="276">
        <v>1500</v>
      </c>
    </row>
    <row r="259" spans="1:3" s="199" customFormat="1" ht="56.25" hidden="1" outlineLevel="1">
      <c r="A259" s="212"/>
      <c r="B259" s="224" t="s">
        <v>146</v>
      </c>
      <c r="C259" s="276">
        <v>1300</v>
      </c>
    </row>
    <row r="260" spans="1:3" s="199" customFormat="1" hidden="1" outlineLevel="1">
      <c r="A260" s="214"/>
      <c r="B260" s="225" t="s">
        <v>65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59</v>
      </c>
      <c r="C261" s="277"/>
    </row>
    <row r="262" spans="1:3" s="199" customFormat="1" hidden="1" outlineLevel="1">
      <c r="A262" s="216"/>
      <c r="B262" s="226" t="s">
        <v>147</v>
      </c>
      <c r="C262" s="281">
        <v>2000</v>
      </c>
    </row>
    <row r="263" spans="1:3" s="199" customFormat="1" hidden="1" outlineLevel="1">
      <c r="A263" s="216"/>
      <c r="B263" s="226" t="s">
        <v>126</v>
      </c>
      <c r="C263" s="281">
        <v>700</v>
      </c>
    </row>
    <row r="264" spans="1:3" s="199" customFormat="1" hidden="1" outlineLevel="1">
      <c r="A264" s="216"/>
      <c r="B264" s="226" t="s">
        <v>127</v>
      </c>
      <c r="C264" s="281">
        <v>500</v>
      </c>
    </row>
    <row r="265" spans="1:3" s="199" customFormat="1" hidden="1" outlineLevel="1">
      <c r="A265" s="216"/>
      <c r="B265" s="226" t="s">
        <v>128</v>
      </c>
      <c r="C265" s="281">
        <v>500</v>
      </c>
    </row>
    <row r="266" spans="1:3" s="199" customFormat="1" hidden="1" outlineLevel="1">
      <c r="A266" s="214"/>
      <c r="B266" s="225" t="s">
        <v>63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33</v>
      </c>
      <c r="C267" s="277"/>
    </row>
    <row r="268" spans="1:3" s="199" customFormat="1" hidden="1" outlineLevel="1">
      <c r="A268" s="212"/>
      <c r="B268" s="224" t="s">
        <v>520</v>
      </c>
      <c r="C268" s="276">
        <v>8900</v>
      </c>
    </row>
    <row r="269" spans="1:3" s="199" customFormat="1" hidden="1" outlineLevel="1">
      <c r="A269" s="212"/>
      <c r="B269" s="224" t="s">
        <v>521</v>
      </c>
      <c r="C269" s="276">
        <v>500</v>
      </c>
    </row>
    <row r="270" spans="1:3" s="199" customFormat="1" hidden="1" outlineLevel="1">
      <c r="A270" s="212"/>
      <c r="B270" s="224" t="s">
        <v>522</v>
      </c>
      <c r="C270" s="276">
        <v>600</v>
      </c>
    </row>
    <row r="271" spans="1:3" s="199" customFormat="1" hidden="1" outlineLevel="1">
      <c r="A271" s="212"/>
      <c r="B271" s="224" t="s">
        <v>523</v>
      </c>
      <c r="C271" s="276">
        <v>480</v>
      </c>
    </row>
    <row r="272" spans="1:3" s="199" customFormat="1" hidden="1" outlineLevel="1">
      <c r="A272" s="214"/>
      <c r="B272" s="225" t="s">
        <v>65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583</v>
      </c>
      <c r="C273" s="277"/>
    </row>
    <row r="274" spans="1:3" s="199" customFormat="1" ht="37.5" hidden="1" outlineLevel="1">
      <c r="A274" s="215"/>
      <c r="B274" s="226" t="s">
        <v>524</v>
      </c>
      <c r="C274" s="281">
        <v>280</v>
      </c>
    </row>
    <row r="275" spans="1:3" s="199" customFormat="1" hidden="1" outlineLevel="1">
      <c r="A275" s="212"/>
      <c r="B275" s="224" t="s">
        <v>525</v>
      </c>
      <c r="C275" s="276">
        <v>5400</v>
      </c>
    </row>
    <row r="276" spans="1:3" s="199" customFormat="1" ht="37.5" hidden="1" outlineLevel="1">
      <c r="A276" s="212"/>
      <c r="B276" s="224" t="s">
        <v>526</v>
      </c>
      <c r="C276" s="276">
        <v>2700</v>
      </c>
    </row>
    <row r="277" spans="1:3" s="199" customFormat="1" hidden="1" outlineLevel="1">
      <c r="A277" s="212"/>
      <c r="B277" s="224" t="s">
        <v>527</v>
      </c>
      <c r="C277" s="276">
        <v>800</v>
      </c>
    </row>
    <row r="278" spans="1:3" s="199" customFormat="1" ht="37.5" hidden="1" outlineLevel="1">
      <c r="A278" s="212"/>
      <c r="B278" s="224" t="s">
        <v>18</v>
      </c>
      <c r="C278" s="276">
        <v>14000</v>
      </c>
    </row>
    <row r="279" spans="1:3" s="199" customFormat="1" ht="37.5" hidden="1" outlineLevel="1">
      <c r="A279" s="212"/>
      <c r="B279" s="224" t="s">
        <v>187</v>
      </c>
      <c r="C279" s="276">
        <v>2000</v>
      </c>
    </row>
    <row r="280" spans="1:3" s="199" customFormat="1" hidden="1" outlineLevel="1">
      <c r="A280" s="214"/>
      <c r="B280" s="225" t="s">
        <v>65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38</v>
      </c>
      <c r="C281" s="277"/>
    </row>
    <row r="282" spans="1:3" s="199" customFormat="1" hidden="1" outlineLevel="1">
      <c r="A282" s="215"/>
      <c r="B282" s="224" t="s">
        <v>188</v>
      </c>
      <c r="C282" s="276">
        <v>1848</v>
      </c>
    </row>
    <row r="283" spans="1:3" s="199" customFormat="1" hidden="1" outlineLevel="1">
      <c r="A283" s="215"/>
      <c r="B283" s="224" t="s">
        <v>189</v>
      </c>
      <c r="C283" s="276">
        <v>3912</v>
      </c>
    </row>
    <row r="284" spans="1:3" s="199" customFormat="1" hidden="1" outlineLevel="1">
      <c r="A284" s="215"/>
      <c r="B284" s="224" t="s">
        <v>190</v>
      </c>
      <c r="C284" s="276">
        <v>2495</v>
      </c>
    </row>
    <row r="285" spans="1:3" s="199" customFormat="1" hidden="1" outlineLevel="1">
      <c r="A285" s="215"/>
      <c r="B285" s="224" t="s">
        <v>204</v>
      </c>
      <c r="C285" s="276">
        <v>1500</v>
      </c>
    </row>
    <row r="286" spans="1:3" s="199" customFormat="1" hidden="1" outlineLevel="1">
      <c r="A286" s="214"/>
      <c r="B286" s="225" t="s">
        <v>63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40</v>
      </c>
      <c r="C287" s="279"/>
    </row>
    <row r="288" spans="1:3" s="199" customFormat="1" ht="37.5" hidden="1" outlineLevel="1">
      <c r="A288" s="212"/>
      <c r="B288" s="224" t="s">
        <v>205</v>
      </c>
      <c r="C288" s="276">
        <v>5000</v>
      </c>
    </row>
    <row r="289" spans="1:3" s="199" customFormat="1" ht="37.5" hidden="1" outlineLevel="1">
      <c r="A289" s="212"/>
      <c r="B289" s="224" t="s">
        <v>674</v>
      </c>
      <c r="C289" s="276">
        <v>1000</v>
      </c>
    </row>
    <row r="290" spans="1:3" s="199" customFormat="1" hidden="1" outlineLevel="1">
      <c r="A290" s="213"/>
      <c r="B290" s="224" t="s">
        <v>675</v>
      </c>
      <c r="C290" s="276">
        <v>3000</v>
      </c>
    </row>
    <row r="291" spans="1:3" s="199" customFormat="1" hidden="1" outlineLevel="1">
      <c r="A291" s="213"/>
      <c r="B291" s="224" t="s">
        <v>676</v>
      </c>
      <c r="C291" s="276">
        <v>22000</v>
      </c>
    </row>
    <row r="292" spans="1:3" s="199" customFormat="1" hidden="1" outlineLevel="1">
      <c r="A292" s="214"/>
      <c r="B292" s="225" t="s">
        <v>63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41</v>
      </c>
      <c r="C293" s="277"/>
    </row>
    <row r="294" spans="1:3" s="199" customFormat="1" hidden="1" outlineLevel="1">
      <c r="A294" s="212"/>
      <c r="B294" s="224" t="s">
        <v>623</v>
      </c>
      <c r="C294" s="276">
        <v>8881</v>
      </c>
    </row>
    <row r="295" spans="1:3" s="199" customFormat="1" hidden="1" outlineLevel="1">
      <c r="A295" s="212"/>
      <c r="B295" s="224" t="s">
        <v>677</v>
      </c>
      <c r="C295" s="276">
        <v>20000</v>
      </c>
    </row>
    <row r="296" spans="1:3" s="199" customFormat="1" hidden="1" outlineLevel="1">
      <c r="A296" s="212"/>
      <c r="B296" s="224" t="s">
        <v>351</v>
      </c>
      <c r="C296" s="276">
        <v>12329</v>
      </c>
    </row>
    <row r="297" spans="1:3" s="199" customFormat="1" ht="37.5" hidden="1" outlineLevel="1">
      <c r="A297" s="212"/>
      <c r="B297" s="224" t="s">
        <v>352</v>
      </c>
      <c r="C297" s="276">
        <v>1255</v>
      </c>
    </row>
    <row r="298" spans="1:3" s="199" customFormat="1" hidden="1" outlineLevel="1">
      <c r="A298" s="212"/>
      <c r="B298" s="224" t="s">
        <v>353</v>
      </c>
      <c r="C298" s="276">
        <v>4500</v>
      </c>
    </row>
    <row r="299" spans="1:3" s="199" customFormat="1" hidden="1" outlineLevel="1">
      <c r="A299" s="212"/>
      <c r="B299" s="224" t="s">
        <v>354</v>
      </c>
      <c r="C299" s="276">
        <v>800</v>
      </c>
    </row>
    <row r="300" spans="1:3" s="199" customFormat="1" hidden="1" outlineLevel="1">
      <c r="A300" s="212"/>
      <c r="B300" s="224" t="s">
        <v>355</v>
      </c>
      <c r="C300" s="276">
        <v>500</v>
      </c>
    </row>
    <row r="301" spans="1:3" s="199" customFormat="1" hidden="1" outlineLevel="1">
      <c r="A301" s="212"/>
      <c r="B301" s="225" t="s">
        <v>63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42</v>
      </c>
      <c r="C302" s="279"/>
    </row>
    <row r="303" spans="1:3" s="199" customFormat="1" hidden="1" outlineLevel="1">
      <c r="A303" s="212"/>
      <c r="B303" s="227" t="s">
        <v>356</v>
      </c>
      <c r="C303" s="276">
        <v>2000</v>
      </c>
    </row>
    <row r="304" spans="1:3" s="199" customFormat="1" hidden="1" outlineLevel="1">
      <c r="A304" s="212"/>
      <c r="B304" s="225" t="s">
        <v>63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357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358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97" t="s">
        <v>496</v>
      </c>
      <c r="B314" s="497"/>
      <c r="C314" s="497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55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360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414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71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65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57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72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65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56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73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640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641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642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643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65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644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645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646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647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228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229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227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65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59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148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149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65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26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150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151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65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27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152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153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154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183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230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65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31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231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232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196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65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581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197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198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199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584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585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586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65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33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368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369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157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69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70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130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65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131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132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133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65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35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134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135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136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137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65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582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361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65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583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661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387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388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389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390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391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392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393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65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38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401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402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382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579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472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473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474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475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476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477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65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514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478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479</v>
      </c>
      <c r="C411" s="318">
        <v>1200</v>
      </c>
    </row>
    <row r="412" spans="1:129" s="199" customFormat="1">
      <c r="A412" s="212"/>
      <c r="B412" s="242" t="s">
        <v>480</v>
      </c>
      <c r="C412" s="318">
        <v>100</v>
      </c>
    </row>
    <row r="413" spans="1:129" s="199" customFormat="1">
      <c r="A413" s="212"/>
      <c r="B413" s="242" t="s">
        <v>481</v>
      </c>
      <c r="C413" s="318">
        <v>4900</v>
      </c>
    </row>
    <row r="414" spans="1:129" s="199" customFormat="1">
      <c r="A414" s="212"/>
      <c r="B414" s="242" t="s">
        <v>482</v>
      </c>
      <c r="C414" s="318">
        <v>1500</v>
      </c>
    </row>
    <row r="415" spans="1:129" s="199" customFormat="1" ht="39" customHeight="1">
      <c r="A415" s="212"/>
      <c r="B415" s="242" t="s">
        <v>483</v>
      </c>
      <c r="C415" s="318">
        <v>1700</v>
      </c>
    </row>
    <row r="416" spans="1:129" s="199" customFormat="1">
      <c r="A416" s="212"/>
      <c r="B416" s="242" t="s">
        <v>484</v>
      </c>
      <c r="C416" s="318">
        <v>1400</v>
      </c>
    </row>
    <row r="417" spans="1:3" s="199" customFormat="1">
      <c r="A417" s="214"/>
      <c r="B417" s="223" t="s">
        <v>65</v>
      </c>
      <c r="C417" s="287">
        <f>SUM(C410:C416)</f>
        <v>13800</v>
      </c>
    </row>
    <row r="418" spans="1:3" s="199" customFormat="1">
      <c r="A418" s="218">
        <v>16</v>
      </c>
      <c r="B418" s="236" t="s">
        <v>40</v>
      </c>
      <c r="C418" s="291"/>
    </row>
    <row r="419" spans="1:3" s="199" customFormat="1">
      <c r="A419" s="212"/>
      <c r="B419" s="242" t="s">
        <v>485</v>
      </c>
      <c r="C419" s="318">
        <v>10000</v>
      </c>
    </row>
    <row r="420" spans="1:3" s="200" customFormat="1">
      <c r="A420" s="212"/>
      <c r="B420" s="242" t="s">
        <v>486</v>
      </c>
      <c r="C420" s="318">
        <v>1800</v>
      </c>
    </row>
    <row r="421" spans="1:3" s="200" customFormat="1">
      <c r="A421" s="212"/>
      <c r="B421" s="242" t="s">
        <v>381</v>
      </c>
      <c r="C421" s="318">
        <v>1300</v>
      </c>
    </row>
    <row r="422" spans="1:3" s="200" customFormat="1">
      <c r="A422" s="212"/>
      <c r="B422" s="242" t="s">
        <v>569</v>
      </c>
      <c r="C422" s="318">
        <v>11000</v>
      </c>
    </row>
    <row r="423" spans="1:3" s="200" customFormat="1">
      <c r="A423" s="212"/>
      <c r="B423" s="242" t="s">
        <v>74</v>
      </c>
      <c r="C423" s="318">
        <v>1500</v>
      </c>
    </row>
    <row r="424" spans="1:3" s="200" customFormat="1">
      <c r="A424" s="214"/>
      <c r="B424" s="223" t="s">
        <v>65</v>
      </c>
      <c r="C424" s="287">
        <f>SUM(C419:C423)</f>
        <v>25600</v>
      </c>
    </row>
    <row r="425" spans="1:3" s="200" customFormat="1">
      <c r="A425" s="219">
        <v>17</v>
      </c>
      <c r="B425" s="236" t="s">
        <v>41</v>
      </c>
      <c r="C425" s="292"/>
    </row>
    <row r="426" spans="1:3" s="200" customFormat="1">
      <c r="A426" s="215"/>
      <c r="B426" s="242" t="s">
        <v>75</v>
      </c>
      <c r="C426" s="319">
        <v>13500</v>
      </c>
    </row>
    <row r="427" spans="1:3" s="200" customFormat="1">
      <c r="A427" s="215"/>
      <c r="B427" s="242" t="s">
        <v>76</v>
      </c>
      <c r="C427" s="319">
        <v>12000</v>
      </c>
    </row>
    <row r="428" spans="1:3" s="200" customFormat="1">
      <c r="A428" s="215"/>
      <c r="B428" s="242" t="s">
        <v>77</v>
      </c>
      <c r="C428" s="319">
        <v>17000</v>
      </c>
    </row>
    <row r="429" spans="1:3" s="200" customFormat="1">
      <c r="A429" s="215"/>
      <c r="B429" s="242" t="s">
        <v>78</v>
      </c>
      <c r="C429" s="319">
        <v>2643</v>
      </c>
    </row>
    <row r="430" spans="1:3" s="200" customFormat="1">
      <c r="A430" s="214"/>
      <c r="B430" s="242" t="s">
        <v>79</v>
      </c>
      <c r="C430" s="318">
        <v>1500</v>
      </c>
    </row>
    <row r="431" spans="1:3" s="200" customFormat="1">
      <c r="A431" s="214"/>
      <c r="B431" s="246" t="s">
        <v>65</v>
      </c>
      <c r="C431" s="287">
        <f>SUM(C426:C430)</f>
        <v>46643</v>
      </c>
    </row>
    <row r="432" spans="1:3" s="200" customFormat="1">
      <c r="A432" s="211">
        <v>18</v>
      </c>
      <c r="B432" s="221" t="s">
        <v>42</v>
      </c>
      <c r="C432" s="288"/>
    </row>
    <row r="433" spans="1:3" s="200" customFormat="1">
      <c r="A433" s="212"/>
      <c r="B433" s="242" t="s">
        <v>80</v>
      </c>
      <c r="C433" s="286">
        <v>2000</v>
      </c>
    </row>
    <row r="434" spans="1:3" s="200" customFormat="1">
      <c r="A434" s="212"/>
      <c r="B434" s="242" t="s">
        <v>81</v>
      </c>
      <c r="C434" s="286">
        <v>1500</v>
      </c>
    </row>
    <row r="435" spans="1:3" s="200" customFormat="1" ht="37.5">
      <c r="A435" s="212"/>
      <c r="B435" s="242" t="s">
        <v>251</v>
      </c>
      <c r="C435" s="286">
        <v>6000</v>
      </c>
    </row>
    <row r="436" spans="1:3" s="200" customFormat="1">
      <c r="A436" s="212"/>
      <c r="B436" s="242" t="s">
        <v>252</v>
      </c>
      <c r="C436" s="286">
        <v>400</v>
      </c>
    </row>
    <row r="437" spans="1:3" s="200" customFormat="1">
      <c r="A437" s="212"/>
      <c r="B437" s="242" t="s">
        <v>253</v>
      </c>
      <c r="C437" s="286">
        <v>300</v>
      </c>
    </row>
    <row r="438" spans="1:3" s="200" customFormat="1">
      <c r="A438" s="212"/>
      <c r="B438" s="242" t="s">
        <v>254</v>
      </c>
      <c r="C438" s="286">
        <v>4500</v>
      </c>
    </row>
    <row r="439" spans="1:3" s="200" customFormat="1">
      <c r="A439" s="212"/>
      <c r="B439" s="242" t="s">
        <v>255</v>
      </c>
      <c r="C439" s="286">
        <v>400</v>
      </c>
    </row>
    <row r="440" spans="1:3" s="200" customFormat="1">
      <c r="A440" s="212"/>
      <c r="B440" s="242" t="s">
        <v>256</v>
      </c>
      <c r="C440" s="286">
        <v>6000</v>
      </c>
    </row>
    <row r="441" spans="1:3" s="200" customFormat="1">
      <c r="A441" s="212"/>
      <c r="B441" s="242" t="s">
        <v>257</v>
      </c>
      <c r="C441" s="286">
        <v>900</v>
      </c>
    </row>
    <row r="442" spans="1:3" s="200" customFormat="1">
      <c r="A442" s="212"/>
      <c r="B442" s="242" t="s">
        <v>670</v>
      </c>
      <c r="C442" s="286">
        <v>300</v>
      </c>
    </row>
    <row r="443" spans="1:3" s="200" customFormat="1">
      <c r="A443" s="212"/>
      <c r="B443" s="242" t="s">
        <v>233</v>
      </c>
      <c r="C443" s="286">
        <v>350</v>
      </c>
    </row>
    <row r="444" spans="1:3" s="200" customFormat="1">
      <c r="A444" s="212"/>
      <c r="B444" s="242" t="s">
        <v>234</v>
      </c>
      <c r="C444" s="286">
        <v>600</v>
      </c>
    </row>
    <row r="445" spans="1:3" s="200" customFormat="1">
      <c r="A445" s="212"/>
      <c r="B445" s="242" t="s">
        <v>235</v>
      </c>
      <c r="C445" s="286">
        <v>4000</v>
      </c>
    </row>
    <row r="446" spans="1:3" s="200" customFormat="1">
      <c r="A446" s="212"/>
      <c r="B446" s="242" t="s">
        <v>236</v>
      </c>
      <c r="C446" s="286">
        <v>500</v>
      </c>
    </row>
    <row r="447" spans="1:3" s="200" customFormat="1" ht="37.5">
      <c r="A447" s="212"/>
      <c r="B447" s="242" t="s">
        <v>396</v>
      </c>
      <c r="C447" s="286">
        <v>8000</v>
      </c>
    </row>
    <row r="448" spans="1:3" s="200" customFormat="1">
      <c r="A448" s="214"/>
      <c r="B448" s="223" t="s">
        <v>65</v>
      </c>
      <c r="C448" s="287">
        <f>SUM(C433:C447)</f>
        <v>35750</v>
      </c>
    </row>
    <row r="449" spans="1:3" s="200" customFormat="1">
      <c r="A449" s="214"/>
      <c r="B449" s="225" t="s">
        <v>497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498" t="s">
        <v>398</v>
      </c>
      <c r="B451" s="498"/>
      <c r="C451" s="498"/>
    </row>
    <row r="452" spans="1:3" s="200" customFormat="1" hidden="1" outlineLevel="1">
      <c r="A452" s="211">
        <v>1</v>
      </c>
      <c r="B452" s="220" t="s">
        <v>55</v>
      </c>
      <c r="C452" s="285"/>
    </row>
    <row r="453" spans="1:3" s="200" customFormat="1" hidden="1" outlineLevel="1">
      <c r="A453" s="216"/>
      <c r="B453" s="227" t="s">
        <v>399</v>
      </c>
      <c r="C453" s="289">
        <v>7000</v>
      </c>
    </row>
    <row r="454" spans="1:3" s="200" customFormat="1" hidden="1" outlineLevel="1">
      <c r="A454" s="216"/>
      <c r="B454" s="235" t="s">
        <v>65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56</v>
      </c>
      <c r="C455" s="288"/>
    </row>
    <row r="456" spans="1:3" s="200" customFormat="1" hidden="1" outlineLevel="1">
      <c r="A456" s="215"/>
      <c r="B456" s="227" t="s">
        <v>400</v>
      </c>
      <c r="C456" s="289">
        <v>4100</v>
      </c>
    </row>
    <row r="457" spans="1:3" s="200" customFormat="1" hidden="1" outlineLevel="1">
      <c r="A457" s="215"/>
      <c r="B457" s="227" t="s">
        <v>640</v>
      </c>
      <c r="C457" s="289">
        <v>700</v>
      </c>
    </row>
    <row r="458" spans="1:3" s="200" customFormat="1" hidden="1" outlineLevel="1">
      <c r="A458" s="215"/>
      <c r="B458" s="227" t="s">
        <v>641</v>
      </c>
      <c r="C458" s="289">
        <v>700</v>
      </c>
    </row>
    <row r="459" spans="1:3" s="200" customFormat="1" hidden="1" outlineLevel="1">
      <c r="A459" s="215"/>
      <c r="B459" s="227" t="s">
        <v>642</v>
      </c>
      <c r="C459" s="289">
        <v>4000</v>
      </c>
    </row>
    <row r="460" spans="1:3" s="200" customFormat="1" ht="37.5" hidden="1" outlineLevel="1">
      <c r="A460" s="215"/>
      <c r="B460" s="227" t="s">
        <v>643</v>
      </c>
      <c r="C460" s="289">
        <v>2500</v>
      </c>
    </row>
    <row r="461" spans="1:3" s="200" customFormat="1" hidden="1" outlineLevel="1">
      <c r="A461" s="215"/>
      <c r="B461" s="225" t="s">
        <v>65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644</v>
      </c>
      <c r="C462" s="288"/>
    </row>
    <row r="463" spans="1:3" s="200" customFormat="1" ht="37.5" hidden="1" outlineLevel="1">
      <c r="A463" s="215"/>
      <c r="B463" s="227" t="s">
        <v>471</v>
      </c>
      <c r="C463" s="289">
        <v>500</v>
      </c>
    </row>
    <row r="464" spans="1:3" s="200" customFormat="1" ht="37.5" hidden="1" outlineLevel="1">
      <c r="A464" s="215"/>
      <c r="B464" s="227" t="s">
        <v>627</v>
      </c>
      <c r="C464" s="289">
        <v>5000</v>
      </c>
    </row>
    <row r="465" spans="1:3" s="200" customFormat="1" hidden="1" outlineLevel="1">
      <c r="A465" s="214"/>
      <c r="B465" s="225" t="s">
        <v>65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59</v>
      </c>
      <c r="C466" s="285"/>
    </row>
    <row r="467" spans="1:3" s="200" customFormat="1" hidden="1" outlineLevel="1">
      <c r="A467" s="214"/>
      <c r="B467" s="227" t="s">
        <v>628</v>
      </c>
      <c r="C467" s="286">
        <v>1500</v>
      </c>
    </row>
    <row r="468" spans="1:3" s="200" customFormat="1" hidden="1" outlineLevel="1">
      <c r="A468" s="214"/>
      <c r="B468" s="227" t="s">
        <v>629</v>
      </c>
      <c r="C468" s="286">
        <v>15000</v>
      </c>
    </row>
    <row r="469" spans="1:3" s="200" customFormat="1" ht="37.5" hidden="1" outlineLevel="1">
      <c r="A469" s="214"/>
      <c r="B469" s="227" t="s">
        <v>335</v>
      </c>
      <c r="C469" s="286">
        <v>500</v>
      </c>
    </row>
    <row r="470" spans="1:3" s="200" customFormat="1" ht="37.5" hidden="1" outlineLevel="1">
      <c r="A470" s="214"/>
      <c r="B470" s="227" t="s">
        <v>507</v>
      </c>
      <c r="C470" s="286">
        <v>16000</v>
      </c>
    </row>
    <row r="471" spans="1:3" s="200" customFormat="1" ht="37.5" hidden="1" outlineLevel="1">
      <c r="A471" s="214"/>
      <c r="B471" s="227" t="s">
        <v>508</v>
      </c>
      <c r="C471" s="286">
        <v>2500</v>
      </c>
    </row>
    <row r="472" spans="1:3" s="200" customFormat="1" hidden="1" outlineLevel="1">
      <c r="A472" s="214"/>
      <c r="B472" s="225" t="s">
        <v>65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26</v>
      </c>
      <c r="C473" s="288"/>
    </row>
    <row r="474" spans="1:3" s="200" customFormat="1" ht="37.5" hidden="1" outlineLevel="1">
      <c r="A474" s="212"/>
      <c r="B474" s="227" t="s">
        <v>509</v>
      </c>
      <c r="C474" s="286">
        <v>16000</v>
      </c>
    </row>
    <row r="475" spans="1:3" s="200" customFormat="1" ht="37.5" hidden="1" outlineLevel="1">
      <c r="A475" s="212"/>
      <c r="B475" s="227" t="s">
        <v>510</v>
      </c>
      <c r="C475" s="286">
        <v>1800</v>
      </c>
    </row>
    <row r="476" spans="1:3" s="200" customFormat="1" hidden="1" outlineLevel="1">
      <c r="A476" s="214"/>
      <c r="B476" s="225" t="s">
        <v>65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581</v>
      </c>
      <c r="C477" s="285"/>
    </row>
    <row r="478" spans="1:3" s="200" customFormat="1" ht="37.5" hidden="1" outlineLevel="1">
      <c r="A478" s="214"/>
      <c r="B478" s="227" t="s">
        <v>511</v>
      </c>
      <c r="C478" s="286">
        <v>1500</v>
      </c>
    </row>
    <row r="479" spans="1:3" s="200" customFormat="1" ht="37.5" hidden="1" outlineLevel="1">
      <c r="A479" s="214"/>
      <c r="B479" s="227" t="s">
        <v>512</v>
      </c>
      <c r="C479" s="286">
        <v>19000</v>
      </c>
    </row>
    <row r="480" spans="1:3" s="200" customFormat="1" ht="37.5" hidden="1" outlineLevel="1">
      <c r="A480" s="214"/>
      <c r="B480" s="227" t="s">
        <v>513</v>
      </c>
      <c r="C480" s="286">
        <v>500</v>
      </c>
    </row>
    <row r="481" spans="1:3" s="200" customFormat="1" ht="37.5" hidden="1" outlineLevel="1">
      <c r="A481" s="214"/>
      <c r="B481" s="227" t="s">
        <v>452</v>
      </c>
      <c r="C481" s="286">
        <v>2000</v>
      </c>
    </row>
    <row r="482" spans="1:3" s="200" customFormat="1" ht="37.5" hidden="1" outlineLevel="1">
      <c r="A482" s="214"/>
      <c r="B482" s="227" t="s">
        <v>453</v>
      </c>
      <c r="C482" s="286">
        <v>1000</v>
      </c>
    </row>
    <row r="483" spans="1:3" s="200" customFormat="1" hidden="1" outlineLevel="1">
      <c r="A483" s="214"/>
      <c r="B483" s="225" t="s">
        <v>65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33</v>
      </c>
      <c r="C484" s="288"/>
    </row>
    <row r="485" spans="1:3" s="200" customFormat="1" hidden="1" outlineLevel="1">
      <c r="A485" s="212"/>
      <c r="B485" s="227" t="s">
        <v>454</v>
      </c>
      <c r="C485" s="286">
        <v>2500</v>
      </c>
    </row>
    <row r="486" spans="1:3" s="200" customFormat="1" hidden="1" outlineLevel="1">
      <c r="A486" s="212"/>
      <c r="B486" s="227" t="s">
        <v>455</v>
      </c>
      <c r="C486" s="286">
        <v>400</v>
      </c>
    </row>
    <row r="487" spans="1:3" s="200" customFormat="1" hidden="1" outlineLevel="1">
      <c r="A487" s="214"/>
      <c r="B487" s="225" t="s">
        <v>65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131</v>
      </c>
      <c r="C488" s="288"/>
    </row>
    <row r="489" spans="1:3" s="200" customFormat="1" hidden="1" outlineLevel="1">
      <c r="A489" s="212"/>
      <c r="B489" s="227" t="s">
        <v>456</v>
      </c>
      <c r="C489" s="286">
        <v>200</v>
      </c>
    </row>
    <row r="490" spans="1:3" s="200" customFormat="1" ht="37.5" hidden="1" outlineLevel="1">
      <c r="A490" s="212"/>
      <c r="B490" s="227" t="s">
        <v>457</v>
      </c>
      <c r="C490" s="286">
        <v>3000</v>
      </c>
    </row>
    <row r="491" spans="1:3" s="200" customFormat="1" hidden="1" outlineLevel="1">
      <c r="A491" s="212"/>
      <c r="B491" s="227" t="s">
        <v>458</v>
      </c>
      <c r="C491" s="286">
        <v>500</v>
      </c>
    </row>
    <row r="492" spans="1:3" s="200" customFormat="1" hidden="1" outlineLevel="1">
      <c r="A492" s="214"/>
      <c r="B492" s="225" t="s">
        <v>65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35</v>
      </c>
      <c r="C493" s="288"/>
    </row>
    <row r="494" spans="1:3" s="200" customFormat="1" ht="37.5" hidden="1" outlineLevel="1">
      <c r="A494" s="212"/>
      <c r="B494" s="227" t="s">
        <v>459</v>
      </c>
      <c r="C494" s="286">
        <v>16000</v>
      </c>
    </row>
    <row r="495" spans="1:3" s="200" customFormat="1" hidden="1" outlineLevel="1">
      <c r="A495" s="214"/>
      <c r="B495" s="225" t="s">
        <v>65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582</v>
      </c>
      <c r="C496" s="288"/>
    </row>
    <row r="497" spans="1:3" s="200" customFormat="1" hidden="1" outlineLevel="1">
      <c r="A497" s="212"/>
      <c r="B497" s="227" t="s">
        <v>450</v>
      </c>
      <c r="C497" s="286">
        <v>450</v>
      </c>
    </row>
    <row r="498" spans="1:3" s="200" customFormat="1" ht="37.5" hidden="1" outlineLevel="1">
      <c r="A498" s="212"/>
      <c r="B498" s="227" t="s">
        <v>451</v>
      </c>
      <c r="C498" s="286">
        <v>900</v>
      </c>
    </row>
    <row r="499" spans="1:3" s="200" customFormat="1" ht="37.5" hidden="1" outlineLevel="1">
      <c r="A499" s="212"/>
      <c r="B499" s="227" t="s">
        <v>93</v>
      </c>
      <c r="C499" s="286">
        <v>14000</v>
      </c>
    </row>
    <row r="500" spans="1:3" s="200" customFormat="1" hidden="1" outlineLevel="1">
      <c r="A500" s="214"/>
      <c r="B500" s="225" t="s">
        <v>65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583</v>
      </c>
      <c r="C501" s="288"/>
    </row>
    <row r="502" spans="1:3" s="200" customFormat="1" ht="37.5" hidden="1" outlineLevel="1">
      <c r="A502" s="212"/>
      <c r="B502" s="227" t="s">
        <v>94</v>
      </c>
      <c r="C502" s="286">
        <v>10000</v>
      </c>
    </row>
    <row r="503" spans="1:3" s="200" customFormat="1" hidden="1" outlineLevel="1">
      <c r="A503" s="212"/>
      <c r="B503" s="227" t="s">
        <v>95</v>
      </c>
      <c r="C503" s="286">
        <v>1500</v>
      </c>
    </row>
    <row r="504" spans="1:3" s="200" customFormat="1" hidden="1" outlineLevel="1">
      <c r="A504" s="212"/>
      <c r="B504" s="227" t="s">
        <v>96</v>
      </c>
      <c r="C504" s="286">
        <v>12000</v>
      </c>
    </row>
    <row r="505" spans="1:3" s="200" customFormat="1" ht="37.5" hidden="1" outlineLevel="1">
      <c r="A505" s="212"/>
      <c r="B505" s="227" t="s">
        <v>97</v>
      </c>
      <c r="C505" s="286">
        <v>1800</v>
      </c>
    </row>
    <row r="506" spans="1:3" s="200" customFormat="1" hidden="1" outlineLevel="1">
      <c r="A506" s="214"/>
      <c r="B506" s="225" t="s">
        <v>65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514</v>
      </c>
      <c r="C507" s="285"/>
    </row>
    <row r="508" spans="1:3" s="200" customFormat="1" hidden="1" outlineLevel="1">
      <c r="A508" s="212"/>
      <c r="B508" s="227" t="s">
        <v>98</v>
      </c>
      <c r="C508" s="286">
        <v>1445</v>
      </c>
    </row>
    <row r="509" spans="1:3" s="200" customFormat="1" hidden="1" outlineLevel="1">
      <c r="A509" s="214"/>
      <c r="B509" s="225" t="s">
        <v>65</v>
      </c>
      <c r="C509" s="287">
        <f>SUM(C508:C508)</f>
        <v>1445</v>
      </c>
    </row>
    <row r="510" spans="1:3" s="200" customFormat="1" hidden="1" outlineLevel="1">
      <c r="A510" s="218"/>
      <c r="B510" s="236" t="s">
        <v>40</v>
      </c>
      <c r="C510" s="291"/>
    </row>
    <row r="511" spans="1:3" s="200" customFormat="1" ht="37.5" hidden="1" outlineLevel="1">
      <c r="A511" s="212"/>
      <c r="B511" s="227" t="s">
        <v>99</v>
      </c>
      <c r="C511" s="286">
        <v>10000</v>
      </c>
    </row>
    <row r="512" spans="1:3" s="200" customFormat="1" hidden="1" outlineLevel="1">
      <c r="A512" s="214"/>
      <c r="B512" s="225" t="s">
        <v>65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41</v>
      </c>
      <c r="C513" s="292"/>
    </row>
    <row r="514" spans="1:3" s="200" customFormat="1" ht="37.5" hidden="1" outlineLevel="1">
      <c r="A514" s="214"/>
      <c r="B514" s="227" t="s">
        <v>100</v>
      </c>
      <c r="C514" s="286">
        <v>1000</v>
      </c>
    </row>
    <row r="515" spans="1:3" s="200" customFormat="1" hidden="1" outlineLevel="1">
      <c r="A515" s="214"/>
      <c r="B515" s="230" t="s">
        <v>65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42</v>
      </c>
      <c r="C516" s="288"/>
    </row>
    <row r="517" spans="1:3" s="200" customFormat="1" hidden="1" outlineLevel="1">
      <c r="A517" s="212"/>
      <c r="B517" s="227" t="s">
        <v>423</v>
      </c>
      <c r="C517" s="286">
        <v>300</v>
      </c>
    </row>
    <row r="518" spans="1:3" s="200" customFormat="1" hidden="1" outlineLevel="1">
      <c r="A518" s="212"/>
      <c r="B518" s="227" t="s">
        <v>424</v>
      </c>
      <c r="C518" s="286">
        <v>5500</v>
      </c>
    </row>
    <row r="519" spans="1:3" s="200" customFormat="1" hidden="1" outlineLevel="1">
      <c r="A519" s="212"/>
      <c r="B519" s="227" t="s">
        <v>425</v>
      </c>
      <c r="C519" s="286">
        <v>1800</v>
      </c>
    </row>
    <row r="520" spans="1:3" s="200" customFormat="1" hidden="1" outlineLevel="1">
      <c r="A520" s="214"/>
      <c r="B520" s="225" t="s">
        <v>65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515</v>
      </c>
      <c r="C521" s="288"/>
    </row>
    <row r="522" spans="1:3" s="200" customFormat="1" hidden="1" outlineLevel="1">
      <c r="A522" s="212"/>
      <c r="B522" s="227" t="s">
        <v>426</v>
      </c>
      <c r="C522" s="286">
        <v>60</v>
      </c>
    </row>
    <row r="523" spans="1:3" s="200" customFormat="1" hidden="1" outlineLevel="1">
      <c r="A523" s="212"/>
      <c r="B523" s="227" t="s">
        <v>427</v>
      </c>
      <c r="C523" s="286">
        <v>150</v>
      </c>
    </row>
    <row r="524" spans="1:3" s="200" customFormat="1" ht="18.75" hidden="1" customHeight="1" outlineLevel="1">
      <c r="A524" s="214"/>
      <c r="B524" s="225" t="s">
        <v>65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428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429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499" t="s">
        <v>487</v>
      </c>
      <c r="B528" s="499"/>
      <c r="C528" s="499"/>
    </row>
    <row r="529" spans="1:3" s="200" customFormat="1" hidden="1" outlineLevel="1">
      <c r="A529" s="211">
        <v>1</v>
      </c>
      <c r="B529" s="221" t="s">
        <v>33</v>
      </c>
      <c r="C529" s="277"/>
    </row>
    <row r="530" spans="1:3" s="200" customFormat="1" hidden="1" outlineLevel="1">
      <c r="A530" s="212"/>
      <c r="B530" s="224" t="s">
        <v>488</v>
      </c>
      <c r="C530" s="276">
        <v>10900</v>
      </c>
    </row>
    <row r="531" spans="1:3" s="200" customFormat="1" hidden="1" outlineLevel="1">
      <c r="A531" s="212"/>
      <c r="B531" s="224" t="s">
        <v>489</v>
      </c>
      <c r="C531" s="276">
        <v>500</v>
      </c>
    </row>
    <row r="532" spans="1:3" s="200" customFormat="1" hidden="1" outlineLevel="1">
      <c r="A532" s="214"/>
      <c r="B532" s="225" t="s">
        <v>490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515</v>
      </c>
      <c r="C533" s="277"/>
    </row>
    <row r="534" spans="1:3" s="200" customFormat="1" ht="37.5" hidden="1" outlineLevel="1">
      <c r="A534" s="214"/>
      <c r="B534" s="224" t="s">
        <v>491</v>
      </c>
      <c r="C534" s="276">
        <v>16000</v>
      </c>
    </row>
    <row r="535" spans="1:3" s="200" customFormat="1" hidden="1" outlineLevel="1">
      <c r="A535" s="214"/>
      <c r="B535" s="225" t="s">
        <v>65</v>
      </c>
      <c r="C535" s="278">
        <f>SUM(C534)</f>
        <v>16000</v>
      </c>
    </row>
    <row r="536" spans="1:3" s="200" customFormat="1" hidden="1" outlineLevel="1">
      <c r="A536" s="214"/>
      <c r="B536" s="225" t="s">
        <v>492</v>
      </c>
      <c r="C536" s="278">
        <f>C535+C532</f>
        <v>27400</v>
      </c>
    </row>
    <row r="537" spans="1:3" s="200" customFormat="1" ht="21" customHeight="1" collapsed="1">
      <c r="A537" s="214"/>
      <c r="B537" s="225" t="s">
        <v>499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222</v>
      </c>
      <c r="C1" s="123" t="e">
        <f>SUM(C2,C50,C59,C63,C66,C69)</f>
        <v>#REF!</v>
      </c>
    </row>
    <row r="2" spans="1:3" s="119" customFormat="1" ht="20.25" customHeight="1">
      <c r="A2" s="126" t="s">
        <v>104</v>
      </c>
      <c r="B2" s="129" t="s">
        <v>606</v>
      </c>
      <c r="C2" s="118" t="e">
        <f>C3+C4+C29+C43+C46+C47+C48+C49</f>
        <v>#REF!</v>
      </c>
    </row>
    <row r="3" spans="1:3" s="142" customFormat="1" ht="74.25" customHeight="1">
      <c r="A3" s="139" t="s">
        <v>165</v>
      </c>
      <c r="B3" s="140" t="s">
        <v>144</v>
      </c>
      <c r="C3" s="141">
        <v>33500</v>
      </c>
    </row>
    <row r="4" spans="1:3" s="142" customFormat="1" ht="39" customHeight="1">
      <c r="A4" s="143" t="s">
        <v>166</v>
      </c>
      <c r="B4" s="144" t="s">
        <v>145</v>
      </c>
      <c r="C4" s="141" t="e">
        <f>'АИП 2011 год'!#REF!</f>
        <v>#REF!</v>
      </c>
    </row>
    <row r="5" spans="1:3" ht="18" hidden="1" customHeight="1" outlineLevel="1">
      <c r="B5" s="130" t="s">
        <v>109</v>
      </c>
      <c r="C5" s="141" t="e">
        <f>'АИП 2011 год'!#REF!</f>
        <v>#REF!</v>
      </c>
    </row>
    <row r="6" spans="1:3" ht="39" hidden="1" customHeight="1" outlineLevel="1">
      <c r="B6" s="130" t="s">
        <v>608</v>
      </c>
      <c r="C6" s="141" t="e">
        <f>'АИП 2011 год'!#REF!</f>
        <v>#REF!</v>
      </c>
    </row>
    <row r="7" spans="1:3" ht="54" hidden="1" customHeight="1" outlineLevel="1">
      <c r="B7" s="130" t="s">
        <v>633</v>
      </c>
      <c r="C7" s="141" t="e">
        <f>'АИП 2011 год'!#REF!</f>
        <v>#REF!</v>
      </c>
    </row>
    <row r="8" spans="1:3" ht="55.5" hidden="1" customHeight="1" outlineLevel="1">
      <c r="B8" s="130" t="s">
        <v>632</v>
      </c>
      <c r="C8" s="141" t="e">
        <f>'АИП 2011 год'!#REF!</f>
        <v>#REF!</v>
      </c>
    </row>
    <row r="9" spans="1:3" ht="75.75" hidden="1" customHeight="1" outlineLevel="1">
      <c r="B9" s="130" t="s">
        <v>631</v>
      </c>
      <c r="C9" s="141" t="e">
        <f>'АИП 2011 год'!#REF!</f>
        <v>#REF!</v>
      </c>
    </row>
    <row r="10" spans="1:3" ht="39" hidden="1" customHeight="1" outlineLevel="1">
      <c r="B10" s="131" t="s">
        <v>609</v>
      </c>
      <c r="C10" s="141" t="e">
        <f>'АИП 2011 год'!#REF!</f>
        <v>#REF!</v>
      </c>
    </row>
    <row r="11" spans="1:3" ht="55.5" hidden="1" customHeight="1" outlineLevel="1">
      <c r="B11" s="130" t="s">
        <v>610</v>
      </c>
      <c r="C11" s="141" t="e">
        <f>'АИП 2011 год'!#REF!</f>
        <v>#REF!</v>
      </c>
    </row>
    <row r="12" spans="1:3" ht="39" hidden="1" customHeight="1" outlineLevel="1">
      <c r="B12" s="130" t="s">
        <v>611</v>
      </c>
      <c r="C12" s="141" t="e">
        <f>'АИП 2011 год'!#REF!</f>
        <v>#REF!</v>
      </c>
    </row>
    <row r="13" spans="1:3" ht="39" hidden="1" customHeight="1" outlineLevel="1">
      <c r="B13" s="130" t="s">
        <v>630</v>
      </c>
      <c r="C13" s="141" t="e">
        <f>'АИП 2011 год'!#REF!</f>
        <v>#REF!</v>
      </c>
    </row>
    <row r="14" spans="1:3" ht="39" hidden="1" customHeight="1" outlineLevel="1">
      <c r="B14" s="130" t="s">
        <v>634</v>
      </c>
      <c r="C14" s="141" t="e">
        <f>'АИП 2011 год'!#REF!</f>
        <v>#REF!</v>
      </c>
    </row>
    <row r="15" spans="1:3" ht="39" hidden="1" customHeight="1" outlineLevel="1">
      <c r="B15" s="130" t="s">
        <v>138</v>
      </c>
      <c r="C15" s="141" t="e">
        <f>'АИП 2011 год'!#REF!</f>
        <v>#REF!</v>
      </c>
    </row>
    <row r="16" spans="1:3" ht="39" hidden="1" customHeight="1" outlineLevel="1">
      <c r="B16" s="130" t="s">
        <v>139</v>
      </c>
      <c r="C16" s="141" t="e">
        <f>'АИП 2011 год'!#REF!</f>
        <v>#REF!</v>
      </c>
    </row>
    <row r="17" spans="1:3" ht="39" hidden="1" customHeight="1" outlineLevel="1">
      <c r="B17" s="130" t="s">
        <v>415</v>
      </c>
      <c r="C17" s="141" t="e">
        <f>'АИП 2011 год'!#REF!</f>
        <v>#REF!</v>
      </c>
    </row>
    <row r="18" spans="1:3" ht="39" hidden="1" customHeight="1" outlineLevel="1">
      <c r="B18" s="131" t="s">
        <v>448</v>
      </c>
      <c r="C18" s="141" t="e">
        <f>'АИП 2011 год'!#REF!</f>
        <v>#REF!</v>
      </c>
    </row>
    <row r="19" spans="1:3" ht="39" hidden="1" customHeight="1" outlineLevel="1">
      <c r="B19" s="132" t="s">
        <v>206</v>
      </c>
      <c r="C19" s="141" t="e">
        <f>'АИП 2011 год'!#REF!</f>
        <v>#REF!</v>
      </c>
    </row>
    <row r="20" spans="1:3" ht="39" hidden="1" customHeight="1" outlineLevel="1">
      <c r="B20" s="130" t="s">
        <v>440</v>
      </c>
      <c r="C20" s="141" t="e">
        <f>'АИП 2011 год'!#REF!</f>
        <v>#REF!</v>
      </c>
    </row>
    <row r="21" spans="1:3" ht="54" hidden="1" customHeight="1" outlineLevel="1">
      <c r="B21" s="131" t="s">
        <v>441</v>
      </c>
      <c r="C21" s="141" t="e">
        <f>'АИП 2011 год'!#REF!</f>
        <v>#REF!</v>
      </c>
    </row>
    <row r="22" spans="1:3" ht="55.5" hidden="1" customHeight="1" outlineLevel="1">
      <c r="B22" s="130" t="s">
        <v>442</v>
      </c>
      <c r="C22" s="141" t="e">
        <f>'АИП 2011 год'!#REF!</f>
        <v>#REF!</v>
      </c>
    </row>
    <row r="23" spans="1:3" ht="39" hidden="1" customHeight="1" outlineLevel="1">
      <c r="B23" s="130" t="s">
        <v>443</v>
      </c>
      <c r="C23" s="141" t="e">
        <f>'АИП 2011 год'!#REF!</f>
        <v>#REF!</v>
      </c>
    </row>
    <row r="24" spans="1:3" ht="39" hidden="1" customHeight="1" outlineLevel="1">
      <c r="B24" s="130" t="s">
        <v>444</v>
      </c>
      <c r="C24" s="141" t="e">
        <f>'АИП 2011 год'!#REF!</f>
        <v>#REF!</v>
      </c>
    </row>
    <row r="25" spans="1:3" ht="39" hidden="1" customHeight="1" outlineLevel="1">
      <c r="B25" s="130" t="s">
        <v>445</v>
      </c>
      <c r="C25" s="141" t="e">
        <f>'АИП 2011 год'!#REF!</f>
        <v>#REF!</v>
      </c>
    </row>
    <row r="26" spans="1:3" ht="39" hidden="1" customHeight="1" outlineLevel="1">
      <c r="B26" s="130" t="s">
        <v>446</v>
      </c>
      <c r="C26" s="141" t="e">
        <f>'АИП 2011 год'!#REF!</f>
        <v>#REF!</v>
      </c>
    </row>
    <row r="27" spans="1:3" ht="39" hidden="1" customHeight="1" outlineLevel="1">
      <c r="B27" s="130" t="s">
        <v>447</v>
      </c>
      <c r="C27" s="141" t="e">
        <f>'АИП 2011 год'!#REF!</f>
        <v>#REF!</v>
      </c>
    </row>
    <row r="28" spans="1:3" ht="60" hidden="1" customHeight="1" outlineLevel="1">
      <c r="B28" s="130" t="s">
        <v>156</v>
      </c>
      <c r="C28" s="141" t="e">
        <f>'АИП 2011 год'!#REF!</f>
        <v>#REF!</v>
      </c>
    </row>
    <row r="29" spans="1:3" s="142" customFormat="1" ht="39" customHeight="1" collapsed="1">
      <c r="A29" s="143" t="s">
        <v>167</v>
      </c>
      <c r="B29" s="144" t="s">
        <v>218</v>
      </c>
      <c r="C29" s="187" t="e">
        <f>'АИП 2011 год'!#REF!</f>
        <v>#REF!</v>
      </c>
    </row>
    <row r="30" spans="1:3" ht="19.5" hidden="1" customHeight="1" outlineLevel="1">
      <c r="B30" s="130" t="s">
        <v>109</v>
      </c>
      <c r="C30" s="120"/>
    </row>
    <row r="31" spans="1:3" ht="54.75" hidden="1" customHeight="1" outlineLevel="1">
      <c r="B31" s="130" t="s">
        <v>207</v>
      </c>
      <c r="C31" s="120"/>
    </row>
    <row r="32" spans="1:3" ht="60.75" hidden="1" customHeight="1" outlineLevel="1">
      <c r="B32" s="130" t="s">
        <v>208</v>
      </c>
      <c r="C32" s="120"/>
    </row>
    <row r="33" spans="1:3" ht="57" hidden="1" customHeight="1" outlineLevel="1">
      <c r="B33" s="130" t="s">
        <v>209</v>
      </c>
      <c r="C33" s="120"/>
    </row>
    <row r="34" spans="1:3" ht="54.75" hidden="1" customHeight="1" outlineLevel="1">
      <c r="B34" s="130" t="s">
        <v>210</v>
      </c>
      <c r="C34" s="120"/>
    </row>
    <row r="35" spans="1:3" ht="57" hidden="1" customHeight="1" outlineLevel="1">
      <c r="B35" s="130" t="s">
        <v>211</v>
      </c>
      <c r="C35" s="120"/>
    </row>
    <row r="36" spans="1:3" ht="57.75" hidden="1" customHeight="1" outlineLevel="1">
      <c r="B36" s="130" t="s">
        <v>101</v>
      </c>
      <c r="C36" s="120"/>
    </row>
    <row r="37" spans="1:3" ht="55.5" hidden="1" customHeight="1" outlineLevel="1">
      <c r="B37" s="130" t="s">
        <v>370</v>
      </c>
      <c r="C37" s="120"/>
    </row>
    <row r="38" spans="1:3" ht="37.5" hidden="1" customHeight="1" outlineLevel="1">
      <c r="B38" s="130" t="s">
        <v>371</v>
      </c>
      <c r="C38" s="120"/>
    </row>
    <row r="39" spans="1:3" ht="75.75" hidden="1" customHeight="1" outlineLevel="1">
      <c r="B39" s="130" t="s">
        <v>372</v>
      </c>
      <c r="C39" s="120"/>
    </row>
    <row r="40" spans="1:3" ht="56.25" hidden="1" customHeight="1" outlineLevel="1">
      <c r="B40" s="130" t="s">
        <v>373</v>
      </c>
      <c r="C40" s="120"/>
    </row>
    <row r="41" spans="1:3" ht="54.75" hidden="1" customHeight="1" outlineLevel="1">
      <c r="B41" s="130" t="s">
        <v>374</v>
      </c>
      <c r="C41" s="120"/>
    </row>
    <row r="42" spans="1:3" ht="54.75" hidden="1" customHeight="1" outlineLevel="1">
      <c r="B42" s="130" t="s">
        <v>375</v>
      </c>
      <c r="C42" s="120"/>
    </row>
    <row r="43" spans="1:3" s="142" customFormat="1" ht="56.25" customHeight="1" collapsed="1">
      <c r="A43" s="143" t="s">
        <v>168</v>
      </c>
      <c r="B43" s="144" t="s">
        <v>219</v>
      </c>
      <c r="C43" s="141"/>
    </row>
    <row r="44" spans="1:3" ht="22.5" hidden="1" customHeight="1" outlineLevel="1">
      <c r="B44" s="133" t="s">
        <v>109</v>
      </c>
      <c r="C44" s="120"/>
    </row>
    <row r="45" spans="1:3" ht="71.25" hidden="1" customHeight="1" outlineLevel="1">
      <c r="B45" s="133" t="s">
        <v>191</v>
      </c>
      <c r="C45" s="120"/>
    </row>
    <row r="46" spans="1:3" s="142" customFormat="1" ht="56.25" collapsed="1">
      <c r="A46" s="143" t="s">
        <v>169</v>
      </c>
      <c r="B46" s="145" t="s">
        <v>220</v>
      </c>
      <c r="C46" s="141"/>
    </row>
    <row r="47" spans="1:3" s="142" customFormat="1" ht="53.25" customHeight="1">
      <c r="A47" s="143" t="s">
        <v>170</v>
      </c>
      <c r="B47" s="145" t="s">
        <v>221</v>
      </c>
      <c r="C47" s="141"/>
    </row>
    <row r="48" spans="1:3" s="142" customFormat="1" ht="37.5">
      <c r="A48" s="143" t="s">
        <v>172</v>
      </c>
      <c r="B48" s="145" t="s">
        <v>171</v>
      </c>
      <c r="C48" s="141">
        <v>7950</v>
      </c>
    </row>
    <row r="49" spans="1:3" s="142" customFormat="1" ht="56.25">
      <c r="A49" s="143" t="s">
        <v>173</v>
      </c>
      <c r="B49" s="145" t="s">
        <v>182</v>
      </c>
      <c r="C49" s="141">
        <v>5700</v>
      </c>
    </row>
    <row r="50" spans="1:3" s="119" customFormat="1" ht="40.5">
      <c r="A50" s="126" t="s">
        <v>105</v>
      </c>
      <c r="B50" s="129" t="s">
        <v>607</v>
      </c>
      <c r="C50" s="118" t="e">
        <f>SUM(C51:C56)</f>
        <v>#REF!</v>
      </c>
    </row>
    <row r="51" spans="1:3" ht="56.25" customHeight="1">
      <c r="B51" s="121" t="e">
        <f>'АИП 2011 год'!#REF!</f>
        <v>#REF!</v>
      </c>
      <c r="C51" s="121" t="e">
        <f>'АИП 2011 год'!#REF!</f>
        <v>#REF!</v>
      </c>
    </row>
    <row r="52" spans="1:3" ht="36.75" customHeight="1">
      <c r="B52" s="121" t="e">
        <f>'АИП 2011 год'!#REF!</f>
        <v>#REF!</v>
      </c>
      <c r="C52" s="121" t="e">
        <f>'АИП 2011 год'!#REF!</f>
        <v>#REF!</v>
      </c>
    </row>
    <row r="53" spans="1:3">
      <c r="B53" s="121" t="e">
        <f>'АИП 2011 год'!#REF!</f>
        <v>#REF!</v>
      </c>
      <c r="C53" s="121" t="e">
        <f>'АИП 2011 год'!#REF!</f>
        <v>#REF!</v>
      </c>
    </row>
    <row r="54" spans="1:3">
      <c r="B54" s="121" t="e">
        <f>'АИП 2011 год'!#REF!</f>
        <v>#REF!</v>
      </c>
      <c r="C54" s="121" t="e">
        <f>'АИП 2011 год'!#REF!</f>
        <v>#REF!</v>
      </c>
    </row>
    <row r="55" spans="1:3" ht="53.25" customHeight="1">
      <c r="B55" s="121" t="e">
        <f>'АИП 2011 год'!#REF!</f>
        <v>#REF!</v>
      </c>
      <c r="C55" s="121" t="e">
        <f>'АИП 2011 год'!#REF!</f>
        <v>#REF!</v>
      </c>
    </row>
    <row r="56" spans="1:3" ht="41.25" customHeight="1">
      <c r="B56" s="121" t="e">
        <f>'АИП 2011 год'!#REF!</f>
        <v>#REF!</v>
      </c>
      <c r="C56" s="121" t="e">
        <f>'АИП 2011 год'!#REF!</f>
        <v>#REF!</v>
      </c>
    </row>
    <row r="57" spans="1:3" s="128" customFormat="1" ht="40.5">
      <c r="A57" s="126" t="s">
        <v>106</v>
      </c>
      <c r="B57" s="134" t="s">
        <v>404</v>
      </c>
      <c r="C57" s="118" t="e">
        <f>SUM(C58:C58)</f>
        <v>#REF!</v>
      </c>
    </row>
    <row r="58" spans="1:3" ht="57" customHeight="1">
      <c r="B58" s="121" t="e">
        <f>'АИП 2011 год'!#REF!</f>
        <v>#REF!</v>
      </c>
      <c r="C58" s="121" t="e">
        <f>'АИП 2011 год'!#REF!</f>
        <v>#REF!</v>
      </c>
    </row>
    <row r="59" spans="1:3" s="136" customFormat="1" ht="43.5" customHeight="1">
      <c r="A59" s="126" t="s">
        <v>107</v>
      </c>
      <c r="B59" s="129" t="s">
        <v>158</v>
      </c>
      <c r="C59" s="134">
        <f>SUM(C60:C62)</f>
        <v>9690</v>
      </c>
    </row>
    <row r="60" spans="1:3" s="138" customFormat="1" ht="51.75" customHeight="1">
      <c r="A60" s="135"/>
      <c r="B60" s="113" t="s">
        <v>161</v>
      </c>
      <c r="C60" s="121">
        <v>9010</v>
      </c>
    </row>
    <row r="61" spans="1:3" s="138" customFormat="1" ht="18.75" customHeight="1">
      <c r="A61" s="135"/>
      <c r="B61" s="113" t="s">
        <v>162</v>
      </c>
      <c r="C61" s="121">
        <v>200</v>
      </c>
    </row>
    <row r="62" spans="1:3" s="138" customFormat="1" ht="18">
      <c r="A62" s="135"/>
      <c r="B62" s="113" t="s">
        <v>568</v>
      </c>
      <c r="C62" s="113">
        <v>480</v>
      </c>
    </row>
    <row r="63" spans="1:3" s="119" customFormat="1" ht="36">
      <c r="A63" s="126" t="s">
        <v>108</v>
      </c>
      <c r="B63" s="137" t="s">
        <v>159</v>
      </c>
      <c r="C63" s="137">
        <f>SUM(C64:C65)</f>
        <v>770</v>
      </c>
    </row>
    <row r="64" spans="1:3" ht="36">
      <c r="B64" s="113" t="s">
        <v>418</v>
      </c>
      <c r="C64" s="113">
        <v>650</v>
      </c>
    </row>
    <row r="65" spans="1:3" ht="36">
      <c r="B65" s="113" t="s">
        <v>163</v>
      </c>
      <c r="C65" s="113">
        <v>120</v>
      </c>
    </row>
    <row r="66" spans="1:3" s="119" customFormat="1" ht="36">
      <c r="A66" s="126" t="s">
        <v>110</v>
      </c>
      <c r="B66" s="137" t="s">
        <v>160</v>
      </c>
      <c r="C66" s="137">
        <f>SUM(C67,C68)</f>
        <v>2430</v>
      </c>
    </row>
    <row r="67" spans="1:3" s="147" customFormat="1" ht="37.5">
      <c r="A67" s="146" t="s">
        <v>104</v>
      </c>
      <c r="B67" s="145" t="s">
        <v>164</v>
      </c>
      <c r="C67" s="145">
        <v>1130</v>
      </c>
    </row>
    <row r="68" spans="1:3" s="147" customFormat="1" ht="56.25">
      <c r="A68" s="146" t="s">
        <v>105</v>
      </c>
      <c r="B68" s="145" t="s">
        <v>237</v>
      </c>
      <c r="C68" s="145">
        <v>1300</v>
      </c>
    </row>
    <row r="69" spans="1:3" s="119" customFormat="1" ht="36">
      <c r="A69" s="126" t="s">
        <v>111</v>
      </c>
      <c r="B69" s="137" t="s">
        <v>417</v>
      </c>
      <c r="C69" s="137">
        <f>SUM(C70:C70)</f>
        <v>370</v>
      </c>
    </row>
    <row r="70" spans="1:3" ht="36">
      <c r="B70" s="113" t="s">
        <v>238</v>
      </c>
      <c r="C70" s="113">
        <v>370</v>
      </c>
    </row>
    <row r="71" spans="1:3">
      <c r="A71" s="126" t="s">
        <v>112</v>
      </c>
      <c r="B71" s="137" t="s">
        <v>118</v>
      </c>
      <c r="C71" s="137">
        <f>SUM(C72:C76)</f>
        <v>7000</v>
      </c>
    </row>
    <row r="72" spans="1:3" ht="128.25" customHeight="1">
      <c r="B72" s="113" t="s">
        <v>416</v>
      </c>
      <c r="C72" s="113">
        <v>500</v>
      </c>
    </row>
    <row r="73" spans="1:3" ht="37.5" customHeight="1">
      <c r="B73" s="113" t="s">
        <v>174</v>
      </c>
      <c r="C73" s="113">
        <v>400</v>
      </c>
    </row>
    <row r="74" spans="1:3" ht="71.25" customHeight="1">
      <c r="B74" s="113" t="s">
        <v>175</v>
      </c>
      <c r="C74" s="113">
        <v>1000</v>
      </c>
    </row>
    <row r="75" spans="1:3" ht="36" customHeight="1">
      <c r="B75" s="113" t="s">
        <v>176</v>
      </c>
      <c r="C75" s="113">
        <v>100</v>
      </c>
    </row>
    <row r="76" spans="1:3" ht="54.75" customHeight="1">
      <c r="B76" s="113" t="s">
        <v>177</v>
      </c>
      <c r="C76" s="113">
        <v>5000</v>
      </c>
    </row>
    <row r="77" spans="1:3">
      <c r="A77" s="126" t="s">
        <v>112</v>
      </c>
      <c r="B77" s="137" t="s">
        <v>241</v>
      </c>
      <c r="C77" s="178" t="e">
        <f>C78+C85</f>
        <v>#REF!</v>
      </c>
    </row>
    <row r="78" spans="1:3" ht="57" customHeight="1">
      <c r="B78" s="121" t="e">
        <f>'АИП 2011 год'!#REF!</f>
        <v>#REF!</v>
      </c>
      <c r="C78" s="121" t="e">
        <f>'АИП 2011 год'!#REF!</f>
        <v>#REF!</v>
      </c>
    </row>
    <row r="79" spans="1:3" ht="72" customHeight="1">
      <c r="B79" s="121" t="e">
        <f>'АИП 2011 год'!#REF!</f>
        <v>#REF!</v>
      </c>
      <c r="C79" s="121" t="e">
        <f>'АИП 2011 год'!#REF!</f>
        <v>#REF!</v>
      </c>
    </row>
    <row r="80" spans="1:3" ht="54" customHeight="1">
      <c r="B80" s="121" t="e">
        <f>'АИП 2011 год'!#REF!</f>
        <v>#REF!</v>
      </c>
      <c r="C80" s="121" t="e">
        <f>'АИП 2011 год'!#REF!</f>
        <v>#REF!</v>
      </c>
    </row>
    <row r="81" spans="2:3" ht="55.5" customHeight="1">
      <c r="B81" s="121" t="e">
        <f>'АИП 2011 год'!#REF!</f>
        <v>#REF!</v>
      </c>
      <c r="C81" s="121" t="e">
        <f>'АИП 2011 год'!#REF!</f>
        <v>#REF!</v>
      </c>
    </row>
    <row r="82" spans="2:3" ht="36.75" customHeight="1">
      <c r="B82" s="121" t="e">
        <f>'АИП 2011 год'!#REF!</f>
        <v>#REF!</v>
      </c>
      <c r="C82" s="121" t="e">
        <f>'АИП 2011 год'!#REF!</f>
        <v>#REF!</v>
      </c>
    </row>
    <row r="83" spans="2:3" ht="36.75" customHeight="1">
      <c r="B83" s="121" t="e">
        <f>'АИП 2011 год'!#REF!</f>
        <v>#REF!</v>
      </c>
      <c r="C83" s="121" t="e">
        <f>'АИП 2011 год'!#REF!</f>
        <v>#REF!</v>
      </c>
    </row>
    <row r="84" spans="2:3" ht="36.75" customHeight="1">
      <c r="B84" s="121" t="e">
        <f>'АИП 2011 год'!#REF!</f>
        <v>#REF!</v>
      </c>
      <c r="C84" s="121" t="e">
        <f>'АИП 2011 год'!#REF!</f>
        <v>#REF!</v>
      </c>
    </row>
    <row r="85" spans="2:3" ht="93" customHeight="1">
      <c r="B85" s="121" t="e">
        <f>'АИП 2011 год'!#REF!</f>
        <v>#REF!</v>
      </c>
      <c r="C85" s="121" t="e">
        <f>'АИП 2011 год'!#REF!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2011 год</vt:lpstr>
      <vt:lpstr>ПРИЛ2</vt:lpstr>
      <vt:lpstr>ПРИЛ1</vt:lpstr>
      <vt:lpstr>Л</vt:lpstr>
      <vt:lpstr>'АИП 2011 год'!Заголовки_для_печати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2011 год'!Область_печати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nikitina</cp:lastModifiedBy>
  <cp:lastPrinted>2011-12-06T07:45:57Z</cp:lastPrinted>
  <dcterms:created xsi:type="dcterms:W3CDTF">2002-08-12T10:42:45Z</dcterms:created>
  <dcterms:modified xsi:type="dcterms:W3CDTF">2011-12-06T07:46:27Z</dcterms:modified>
</cp:coreProperties>
</file>