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10" yWindow="-135" windowWidth="13965" windowHeight="1275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Лист2!$A$1:$M$40</definedName>
  </definedNames>
  <calcPr calcId="145621"/>
</workbook>
</file>

<file path=xl/calcChain.xml><?xml version="1.0" encoding="utf-8"?>
<calcChain xmlns="http://schemas.openxmlformats.org/spreadsheetml/2006/main">
  <c r="L39" i="2" l="1"/>
  <c r="L38" i="2"/>
  <c r="M36" i="2" l="1"/>
  <c r="M35" i="2"/>
  <c r="M34" i="2"/>
  <c r="L34" i="2"/>
  <c r="M33" i="2"/>
  <c r="M32" i="2"/>
  <c r="M31" i="2"/>
  <c r="M28" i="2" s="1"/>
  <c r="L31" i="2"/>
  <c r="M30" i="2"/>
  <c r="M29" i="2"/>
  <c r="L29" i="2"/>
  <c r="M27" i="2"/>
  <c r="M26" i="2"/>
  <c r="L26" i="2"/>
  <c r="M25" i="2"/>
  <c r="M24" i="2" s="1"/>
  <c r="M39" i="2" s="1"/>
  <c r="L24" i="2"/>
  <c r="M23" i="2"/>
  <c r="M22" i="2" s="1"/>
  <c r="L22" i="2"/>
  <c r="M20" i="2"/>
  <c r="M19" i="2" s="1"/>
  <c r="L19" i="2"/>
  <c r="M18" i="2"/>
  <c r="M17" i="2" s="1"/>
  <c r="L17" i="2"/>
  <c r="M15" i="2"/>
  <c r="M14" i="2"/>
  <c r="L14" i="2"/>
  <c r="M13" i="2"/>
  <c r="M12" i="2" s="1"/>
  <c r="M38" i="2" s="1"/>
  <c r="L12" i="2"/>
  <c r="L11" i="2" s="1"/>
  <c r="L28" i="2" l="1"/>
  <c r="M21" i="2"/>
  <c r="L21" i="2"/>
  <c r="M16" i="2"/>
  <c r="L16" i="2"/>
  <c r="M11" i="2"/>
  <c r="K32" i="2"/>
  <c r="J31" i="2"/>
  <c r="J38" i="2" s="1"/>
  <c r="L37" i="2" l="1"/>
  <c r="L40" i="2" s="1"/>
  <c r="M37" i="2"/>
  <c r="M40" i="2" s="1"/>
  <c r="K13" i="2"/>
  <c r="K36" i="2"/>
  <c r="K35" i="2"/>
  <c r="K34" i="2" s="1"/>
  <c r="J34" i="2"/>
  <c r="K33" i="2"/>
  <c r="K31" i="2" s="1"/>
  <c r="K38" i="2" s="1"/>
  <c r="K30" i="2"/>
  <c r="K29" i="2"/>
  <c r="K39" i="2" s="1"/>
  <c r="J29" i="2"/>
  <c r="J39" i="2" s="1"/>
  <c r="K27" i="2"/>
  <c r="K26" i="2"/>
  <c r="J26" i="2"/>
  <c r="K25" i="2"/>
  <c r="K24" i="2" s="1"/>
  <c r="J24" i="2"/>
  <c r="K23" i="2"/>
  <c r="K22" i="2" s="1"/>
  <c r="K21" i="2" s="1"/>
  <c r="J22" i="2"/>
  <c r="K20" i="2"/>
  <c r="K19" i="2" s="1"/>
  <c r="J19" i="2"/>
  <c r="K18" i="2"/>
  <c r="K17" i="2" s="1"/>
  <c r="J17" i="2"/>
  <c r="K15" i="2"/>
  <c r="K14" i="2" s="1"/>
  <c r="J14" i="2"/>
  <c r="K12" i="2"/>
  <c r="J12" i="2"/>
  <c r="J11" i="2"/>
  <c r="K37" i="2" l="1"/>
  <c r="K28" i="2"/>
  <c r="K40" i="2" s="1"/>
  <c r="J28" i="2"/>
  <c r="J21" i="2"/>
  <c r="J16" i="2"/>
  <c r="K11" i="2"/>
  <c r="J37" i="2"/>
  <c r="J40" i="2" s="1"/>
  <c r="K16" i="2"/>
  <c r="H39" i="2"/>
  <c r="I39" i="2"/>
  <c r="I38" i="2"/>
  <c r="H38" i="2"/>
  <c r="I36" i="2"/>
  <c r="I35" i="2"/>
  <c r="I34" i="2" s="1"/>
  <c r="H34" i="2"/>
  <c r="I33" i="2"/>
  <c r="I31" i="2" s="1"/>
  <c r="I28" i="2" s="1"/>
  <c r="I30" i="2"/>
  <c r="I29" i="2" s="1"/>
  <c r="I27" i="2"/>
  <c r="I26" i="2"/>
  <c r="H26" i="2"/>
  <c r="I25" i="2"/>
  <c r="I24" i="2" s="1"/>
  <c r="H24" i="2"/>
  <c r="H21" i="2" s="1"/>
  <c r="I23" i="2"/>
  <c r="I22" i="2" s="1"/>
  <c r="I21" i="2" s="1"/>
  <c r="H22" i="2"/>
  <c r="I20" i="2"/>
  <c r="I19" i="2" s="1"/>
  <c r="H19" i="2"/>
  <c r="I18" i="2"/>
  <c r="I17" i="2" s="1"/>
  <c r="H17" i="2"/>
  <c r="I15" i="2"/>
  <c r="I14" i="2" s="1"/>
  <c r="H14" i="2"/>
  <c r="I13" i="2"/>
  <c r="I12" i="2"/>
  <c r="H12" i="2"/>
  <c r="H11" i="2"/>
  <c r="H16" i="2" l="1"/>
  <c r="I16" i="2"/>
  <c r="I11" i="2"/>
  <c r="H29" i="2"/>
  <c r="H31" i="2"/>
  <c r="F30" i="2"/>
  <c r="I37" i="2" l="1"/>
  <c r="H37" i="2"/>
  <c r="I40" i="2"/>
  <c r="H28" i="2"/>
  <c r="H40" i="2" s="1"/>
  <c r="F33" i="2"/>
  <c r="G36" i="2" l="1"/>
  <c r="G35" i="2"/>
  <c r="G34" i="2"/>
  <c r="F34" i="2"/>
  <c r="G33" i="2"/>
  <c r="G31" i="2" s="1"/>
  <c r="F31" i="2"/>
  <c r="G30" i="2"/>
  <c r="G29" i="2" s="1"/>
  <c r="F29" i="2"/>
  <c r="G27" i="2"/>
  <c r="G26" i="2"/>
  <c r="F26" i="2"/>
  <c r="G25" i="2"/>
  <c r="G24" i="2" s="1"/>
  <c r="F24" i="2"/>
  <c r="G23" i="2"/>
  <c r="G22" i="2" s="1"/>
  <c r="F22" i="2"/>
  <c r="G20" i="2"/>
  <c r="G19" i="2" s="1"/>
  <c r="F19" i="2"/>
  <c r="G18" i="2"/>
  <c r="G17" i="2" s="1"/>
  <c r="F17" i="2"/>
  <c r="G15" i="2"/>
  <c r="G14" i="2"/>
  <c r="F14" i="2"/>
  <c r="G13" i="2"/>
  <c r="G12" i="2" s="1"/>
  <c r="F12" i="2"/>
  <c r="F39" i="2" l="1"/>
  <c r="G21" i="2"/>
  <c r="G38" i="2"/>
  <c r="G39" i="2"/>
  <c r="F38" i="2"/>
  <c r="F37" i="2" s="1"/>
  <c r="F28" i="2"/>
  <c r="G28" i="2"/>
  <c r="F21" i="2"/>
  <c r="F16" i="2"/>
  <c r="G11" i="2"/>
  <c r="G16" i="2"/>
  <c r="F11" i="2"/>
  <c r="D20" i="2"/>
  <c r="E20" i="2" s="1"/>
  <c r="E19" i="2" s="1"/>
  <c r="E27" i="2"/>
  <c r="E36" i="2"/>
  <c r="E35" i="2"/>
  <c r="E33" i="2"/>
  <c r="E31" i="2"/>
  <c r="E28" i="2" s="1"/>
  <c r="E30" i="2"/>
  <c r="E29" i="2" s="1"/>
  <c r="E23" i="2"/>
  <c r="E22" i="2"/>
  <c r="E18" i="2"/>
  <c r="E17" i="2" s="1"/>
  <c r="E15" i="2"/>
  <c r="E14" i="2"/>
  <c r="E13" i="2"/>
  <c r="E12" i="2" s="1"/>
  <c r="E25" i="2"/>
  <c r="E24" i="2"/>
  <c r="D34" i="2"/>
  <c r="D31" i="2"/>
  <c r="D28" i="2" s="1"/>
  <c r="D29" i="2"/>
  <c r="D26" i="2"/>
  <c r="D24" i="2"/>
  <c r="D22" i="2"/>
  <c r="D17" i="2"/>
  <c r="D38" i="2" s="1"/>
  <c r="D14" i="2"/>
  <c r="D12" i="2"/>
  <c r="E26" i="2"/>
  <c r="E34" i="2"/>
  <c r="E21" i="2"/>
  <c r="D21" i="2"/>
  <c r="D11" i="2"/>
  <c r="C29" i="2"/>
  <c r="C31" i="2"/>
  <c r="C28" i="2" s="1"/>
  <c r="C14" i="2"/>
  <c r="C39" i="2" s="1"/>
  <c r="C37" i="2" s="1"/>
  <c r="C22" i="2"/>
  <c r="C21" i="2" s="1"/>
  <c r="C24" i="2"/>
  <c r="C26" i="2"/>
  <c r="C34" i="2"/>
  <c r="C19" i="2"/>
  <c r="C17" i="2"/>
  <c r="C12" i="2"/>
  <c r="C38" i="2" s="1"/>
  <c r="C34" i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16" i="2"/>
  <c r="F40" i="2" l="1"/>
  <c r="G37" i="2"/>
  <c r="G40" i="2" s="1"/>
  <c r="C53" i="1"/>
  <c r="E38" i="2"/>
  <c r="E11" i="2"/>
  <c r="D19" i="2"/>
  <c r="D39" i="2" s="1"/>
  <c r="D37" i="2" s="1"/>
  <c r="C11" i="2"/>
  <c r="C40" i="2" s="1"/>
  <c r="D16" i="2"/>
  <c r="E16" i="2"/>
  <c r="E39" i="2"/>
  <c r="E37" i="2" l="1"/>
  <c r="D40" i="2"/>
  <c r="E40" i="2"/>
</calcChain>
</file>

<file path=xl/sharedStrings.xml><?xml version="1.0" encoding="utf-8"?>
<sst xmlns="http://schemas.openxmlformats.org/spreadsheetml/2006/main" count="171" uniqueCount="141">
  <si>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</si>
  <si>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</si>
  <si>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</si>
  <si>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</si>
  <si>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</si>
  <si>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</si>
  <si>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</si>
  <si>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</si>
  <si>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</si>
  <si>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</si>
  <si>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</si>
  <si>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</si>
  <si>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</si>
  <si>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</si>
  <si>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</si>
  <si>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</si>
  <si>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</si>
  <si>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</si>
  <si>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</si>
  <si>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</si>
  <si>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</si>
  <si>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</si>
  <si>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</si>
  <si>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</si>
  <si>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</si>
  <si>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</si>
  <si>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</si>
  <si>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</si>
  <si>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</si>
  <si>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</si>
  <si>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</si>
  <si>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</si>
  <si>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</si>
  <si>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</si>
  <si>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</si>
  <si>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</si>
  <si>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</si>
  <si>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</si>
  <si>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</si>
  <si>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</si>
  <si>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</si>
  <si>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</si>
  <si>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</si>
  <si>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</si>
  <si>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</si>
  <si>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</si>
  <si>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</si>
  <si>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</si>
  <si>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</si>
  <si>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</si>
  <si>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</si>
  <si>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</si>
  <si>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</si>
  <si>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</si>
  <si>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</si>
  <si>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</si>
  <si>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</si>
  <si>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</si>
  <si>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</si>
  <si>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</si>
  <si>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</si>
  <si>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</si>
  <si>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</si>
  <si>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</si>
  <si>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</si>
  <si>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</si>
  <si>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</si>
  <si>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</si>
  <si>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</si>
  <si>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</si>
  <si>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</si>
  <si>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</si>
  <si>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</si>
  <si>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</si>
  <si>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</si>
  <si>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</si>
  <si>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</si>
  <si>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</si>
  <si>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</si>
  <si>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</si>
  <si>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</si>
  <si>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</si>
  <si>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</si>
  <si>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</si>
  <si>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</si>
  <si>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</si>
  <si>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</si>
  <si>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</si>
  <si>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</si>
  <si>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</si>
  <si>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</si>
  <si>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</si>
  <si>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</si>
  <si>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</si>
  <si>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</si>
  <si>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</si>
  <si>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</si>
  <si>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</si>
  <si>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</si>
  <si>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</si>
  <si>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</si>
  <si>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</si>
  <si>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</si>
  <si>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</si>
  <si>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</si>
  <si>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</si>
  <si>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</si>
  <si>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</si>
  <si>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</si>
  <si>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</si>
  <si>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</si>
  <si>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</si>
  <si>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</si>
  <si>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</si>
  <si>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</si>
  <si>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</si>
  <si>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</si>
  <si>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</si>
  <si>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</si>
  <si>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</si>
  <si>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</si>
  <si>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</si>
  <si>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</si>
  <si>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</si>
  <si>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</si>
  <si>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</si>
  <si>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</si>
  <si>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</si>
  <si>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</si>
  <si>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 xml:space="preserve">на 2015 год </t>
  </si>
  <si>
    <t>2015 год
(руб.)</t>
  </si>
  <si>
    <t>Средства от продажи акций и иных форм участия в капитале, находящихся в собственности субъекта Российской Федерации</t>
  </si>
  <si>
    <t>Поправки Губернатора</t>
  </si>
  <si>
    <t>Уточнение март 2015</t>
  </si>
  <si>
    <t xml:space="preserve"> март 2015 с поправками</t>
  </si>
  <si>
    <t>Уточнение май 2015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</si>
  <si>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</si>
  <si>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</si>
  <si>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Приложение 11</t>
  </si>
  <si>
    <t>Уточнение май с поправками 2015</t>
  </si>
  <si>
    <t>от 08.07.2015 № 53-з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</si>
</sst>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5" fillId="0" borderId="2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6" fillId="0" borderId="0" xfId="0" applyNumberFormat="1" applyFont="1" applyFill="1"/>
    <xf numFmtId="0" fontId="3" fillId="2" borderId="1" xfId="0" applyFont="1" applyFill="1" applyBorder="1" applyAlignment="1">
      <alignment horizontal="left" wrapText="1"/>
    </xf>
    <xf numFmtId="3" fontId="10" fillId="0" borderId="1" xfId="0" applyNumberFormat="1" applyFont="1" applyFill="1" applyBorder="1"/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vertical="justify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9" t="s">
        <v>70</v>
      </c>
      <c r="B2" s="59"/>
      <c r="C2" s="59"/>
    </row>
    <row r="3" spans="1:3" ht="15.75" x14ac:dyDescent="0.25">
      <c r="A3" s="59" t="s">
        <v>62</v>
      </c>
      <c r="B3" s="59"/>
      <c r="C3" s="59"/>
    </row>
    <row r="4" spans="1:3" ht="15.75" x14ac:dyDescent="0.25">
      <c r="A4" s="59" t="s">
        <v>63</v>
      </c>
      <c r="B4" s="59"/>
      <c r="C4" s="5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8" t="s">
        <v>21</v>
      </c>
      <c r="B7" s="58"/>
      <c r="C7" s="58"/>
    </row>
    <row r="8" spans="1:3" ht="18.75" x14ac:dyDescent="0.3">
      <c r="A8" s="58" t="s">
        <v>67</v>
      </c>
      <c r="B8" s="58"/>
      <c r="C8" s="58"/>
    </row>
    <row r="9" spans="1:3" ht="18.75" x14ac:dyDescent="0.3">
      <c r="A9" s="58" t="s">
        <v>69</v>
      </c>
      <c r="B9" s="58"/>
      <c r="C9" s="5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view="pageBreakPreview" zoomScale="90" zoomScaleNormal="100" zoomScaleSheetLayoutView="90" workbookViewId="0">
      <selection activeCell="A3" sqref="A3:M3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9" width="15.42578125" style="24" hidden="1" customWidth="1"/>
    <col min="10" max="10" width="15.28515625" style="24" hidden="1" customWidth="1"/>
    <col min="11" max="12" width="15.42578125" style="24" hidden="1" customWidth="1"/>
    <col min="13" max="13" width="15.42578125" style="24" customWidth="1"/>
    <col min="14" max="14" width="30" style="24" customWidth="1"/>
    <col min="15" max="24" width="9.140625" style="24" customWidth="1"/>
    <col min="25" max="16384" width="9.140625" style="24"/>
  </cols>
  <sheetData>
    <row r="1" spans="1:13" ht="15.75" customHeight="1" x14ac:dyDescent="0.25">
      <c r="A1" s="61" t="s">
        <v>138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15.75" customHeight="1" x14ac:dyDescent="0.25">
      <c r="A2" s="61" t="s">
        <v>62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15.75" customHeight="1" x14ac:dyDescent="0.25">
      <c r="A3" s="61" t="s">
        <v>140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ht="15.75" x14ac:dyDescent="0.25">
      <c r="A4" s="37"/>
      <c r="B4" s="37"/>
      <c r="C4" s="37"/>
      <c r="D4" s="37"/>
      <c r="E4" s="37"/>
      <c r="F4" s="52"/>
      <c r="G4" s="52"/>
      <c r="H4" s="53"/>
      <c r="I4" s="53"/>
      <c r="J4" s="54"/>
      <c r="K4" s="54"/>
      <c r="L4" s="55"/>
      <c r="M4" s="55"/>
    </row>
    <row r="5" spans="1:13" x14ac:dyDescent="0.2">
      <c r="A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ht="18.75" x14ac:dyDescent="0.3">
      <c r="A6" s="62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ht="18" customHeight="1" x14ac:dyDescent="0.3">
      <c r="A7" s="62" t="s">
        <v>106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18.75" x14ac:dyDescent="0.3">
      <c r="A8" s="62" t="s">
        <v>129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ht="18.75" x14ac:dyDescent="0.3">
      <c r="A9" s="60"/>
      <c r="B9" s="60"/>
    </row>
    <row r="10" spans="1:13" ht="34.5" customHeight="1" x14ac:dyDescent="0.2">
      <c r="A10" s="38" t="s">
        <v>5</v>
      </c>
      <c r="B10" s="38" t="s">
        <v>20</v>
      </c>
      <c r="C10" s="21" t="s">
        <v>130</v>
      </c>
      <c r="D10" s="21" t="s">
        <v>132</v>
      </c>
      <c r="E10" s="21" t="s">
        <v>130</v>
      </c>
      <c r="F10" s="21" t="s">
        <v>133</v>
      </c>
      <c r="G10" s="21" t="s">
        <v>130</v>
      </c>
      <c r="H10" s="21" t="s">
        <v>134</v>
      </c>
      <c r="I10" s="21" t="s">
        <v>130</v>
      </c>
      <c r="J10" s="21" t="s">
        <v>135</v>
      </c>
      <c r="K10" s="21" t="s">
        <v>130</v>
      </c>
      <c r="L10" s="21" t="s">
        <v>139</v>
      </c>
      <c r="M10" s="21" t="s">
        <v>130</v>
      </c>
    </row>
    <row r="11" spans="1:13" ht="47.25" x14ac:dyDescent="0.25">
      <c r="A11" s="25" t="s">
        <v>22</v>
      </c>
      <c r="B11" s="28" t="s">
        <v>71</v>
      </c>
      <c r="C11" s="26">
        <f t="shared" ref="C11:I11" si="0">C12-C14</f>
        <v>4900000000</v>
      </c>
      <c r="D11" s="26">
        <f t="shared" si="0"/>
        <v>0</v>
      </c>
      <c r="E11" s="26">
        <f t="shared" si="0"/>
        <v>4900000000</v>
      </c>
      <c r="F11" s="26">
        <f t="shared" si="0"/>
        <v>0</v>
      </c>
      <c r="G11" s="26">
        <f t="shared" si="0"/>
        <v>4900000000</v>
      </c>
      <c r="H11" s="26">
        <f t="shared" si="0"/>
        <v>0</v>
      </c>
      <c r="I11" s="26">
        <f t="shared" si="0"/>
        <v>4900000000</v>
      </c>
      <c r="J11" s="26">
        <f t="shared" ref="J11:L11" si="1">J12-J14</f>
        <v>0</v>
      </c>
      <c r="K11" s="26">
        <f t="shared" ref="K11:M11" si="2">K12-K14</f>
        <v>4900000000</v>
      </c>
      <c r="L11" s="26">
        <f t="shared" si="1"/>
        <v>-2000000000</v>
      </c>
      <c r="M11" s="26">
        <f t="shared" si="2"/>
        <v>2900000000</v>
      </c>
    </row>
    <row r="12" spans="1:13" ht="48" customHeight="1" x14ac:dyDescent="0.25">
      <c r="A12" s="25" t="s">
        <v>23</v>
      </c>
      <c r="B12" s="30" t="s">
        <v>72</v>
      </c>
      <c r="C12" s="26">
        <f t="shared" ref="C12:I12" si="3">C13</f>
        <v>7000000000</v>
      </c>
      <c r="D12" s="26">
        <f t="shared" si="3"/>
        <v>0</v>
      </c>
      <c r="E12" s="26">
        <f t="shared" si="3"/>
        <v>7000000000</v>
      </c>
      <c r="F12" s="26">
        <f t="shared" si="3"/>
        <v>0</v>
      </c>
      <c r="G12" s="26">
        <f t="shared" si="3"/>
        <v>7000000000</v>
      </c>
      <c r="H12" s="26">
        <f t="shared" si="3"/>
        <v>0</v>
      </c>
      <c r="I12" s="26">
        <f t="shared" si="3"/>
        <v>7000000000</v>
      </c>
      <c r="J12" s="26">
        <f t="shared" ref="J12:L12" si="4">J13</f>
        <v>0</v>
      </c>
      <c r="K12" s="26">
        <f t="shared" ref="K12:M12" si="5">K13</f>
        <v>7000000000</v>
      </c>
      <c r="L12" s="26">
        <f t="shared" si="4"/>
        <v>-2000000000</v>
      </c>
      <c r="M12" s="26">
        <f t="shared" si="5"/>
        <v>5000000000</v>
      </c>
    </row>
    <row r="13" spans="1:13" ht="46.5" customHeight="1" x14ac:dyDescent="0.25">
      <c r="A13" s="23" t="s">
        <v>7</v>
      </c>
      <c r="B13" s="29" t="s">
        <v>116</v>
      </c>
      <c r="C13" s="22">
        <v>7000000000</v>
      </c>
      <c r="D13" s="22"/>
      <c r="E13" s="22">
        <f>C13+D13</f>
        <v>7000000000</v>
      </c>
      <c r="F13" s="22"/>
      <c r="G13" s="22">
        <f>E13+F13</f>
        <v>7000000000</v>
      </c>
      <c r="H13" s="22"/>
      <c r="I13" s="22">
        <f>G13+H13</f>
        <v>7000000000</v>
      </c>
      <c r="J13" s="22"/>
      <c r="K13" s="22">
        <f>I13+J13</f>
        <v>7000000000</v>
      </c>
      <c r="L13" s="22">
        <v>-2000000000</v>
      </c>
      <c r="M13" s="22">
        <f>K13+L13</f>
        <v>5000000000</v>
      </c>
    </row>
    <row r="14" spans="1:13" ht="50.25" customHeight="1" x14ac:dyDescent="0.25">
      <c r="A14" s="25" t="s">
        <v>24</v>
      </c>
      <c r="B14" s="30" t="s">
        <v>92</v>
      </c>
      <c r="C14" s="26">
        <f t="shared" ref="C14:I14" si="6">C15</f>
        <v>2100000000</v>
      </c>
      <c r="D14" s="26">
        <f t="shared" si="6"/>
        <v>0</v>
      </c>
      <c r="E14" s="26">
        <f t="shared" si="6"/>
        <v>2100000000</v>
      </c>
      <c r="F14" s="26">
        <f t="shared" si="6"/>
        <v>0</v>
      </c>
      <c r="G14" s="26">
        <f t="shared" si="6"/>
        <v>2100000000</v>
      </c>
      <c r="H14" s="26">
        <f t="shared" si="6"/>
        <v>0</v>
      </c>
      <c r="I14" s="26">
        <f t="shared" si="6"/>
        <v>2100000000</v>
      </c>
      <c r="J14" s="26">
        <f t="shared" ref="J14:L14" si="7">J15</f>
        <v>0</v>
      </c>
      <c r="K14" s="26">
        <f t="shared" ref="K14:M14" si="8">K15</f>
        <v>2100000000</v>
      </c>
      <c r="L14" s="26">
        <f t="shared" si="7"/>
        <v>0</v>
      </c>
      <c r="M14" s="26">
        <f t="shared" si="8"/>
        <v>2100000000</v>
      </c>
    </row>
    <row r="15" spans="1:13" ht="47.25" customHeight="1" x14ac:dyDescent="0.25">
      <c r="A15" s="23" t="s">
        <v>8</v>
      </c>
      <c r="B15" s="29" t="s">
        <v>107</v>
      </c>
      <c r="C15" s="22">
        <v>2100000000</v>
      </c>
      <c r="D15" s="22"/>
      <c r="E15" s="22">
        <f>C15+D15</f>
        <v>2100000000</v>
      </c>
      <c r="F15" s="22"/>
      <c r="G15" s="22">
        <f>E15+F15</f>
        <v>2100000000</v>
      </c>
      <c r="H15" s="22"/>
      <c r="I15" s="22">
        <f>G15+H15</f>
        <v>2100000000</v>
      </c>
      <c r="J15" s="22"/>
      <c r="K15" s="22">
        <f>I15+J15</f>
        <v>2100000000</v>
      </c>
      <c r="L15" s="22"/>
      <c r="M15" s="22">
        <f>K15+L15</f>
        <v>2100000000</v>
      </c>
    </row>
    <row r="16" spans="1:13" ht="31.5" x14ac:dyDescent="0.25">
      <c r="A16" s="25" t="s">
        <v>73</v>
      </c>
      <c r="B16" s="28" t="s">
        <v>74</v>
      </c>
      <c r="C16" s="26">
        <f t="shared" ref="C16:I16" si="9">C17-C19</f>
        <v>-2173728936</v>
      </c>
      <c r="D16" s="26">
        <f t="shared" si="9"/>
        <v>973387997</v>
      </c>
      <c r="E16" s="26">
        <f t="shared" si="9"/>
        <v>-1200340939</v>
      </c>
      <c r="F16" s="26">
        <f t="shared" si="9"/>
        <v>-599463461</v>
      </c>
      <c r="G16" s="26">
        <f t="shared" si="9"/>
        <v>-1799804400</v>
      </c>
      <c r="H16" s="26">
        <f t="shared" si="9"/>
        <v>0</v>
      </c>
      <c r="I16" s="26">
        <f t="shared" si="9"/>
        <v>-1799804400</v>
      </c>
      <c r="J16" s="26">
        <f t="shared" ref="J16:L16" si="10">J17-J19</f>
        <v>-218171882</v>
      </c>
      <c r="K16" s="26">
        <f t="shared" ref="K16:M16" si="11">K17-K19</f>
        <v>-2017976282</v>
      </c>
      <c r="L16" s="26">
        <f t="shared" si="10"/>
        <v>-2715186000</v>
      </c>
      <c r="M16" s="26">
        <f t="shared" si="11"/>
        <v>-4733162282</v>
      </c>
    </row>
    <row r="17" spans="1:13" ht="31.5" x14ac:dyDescent="0.25">
      <c r="A17" s="25" t="s">
        <v>75</v>
      </c>
      <c r="B17" s="28" t="s">
        <v>76</v>
      </c>
      <c r="C17" s="26">
        <f t="shared" ref="C17:I17" si="12">C18</f>
        <v>6720271064</v>
      </c>
      <c r="D17" s="26">
        <f t="shared" si="12"/>
        <v>-197926003</v>
      </c>
      <c r="E17" s="26">
        <f t="shared" si="12"/>
        <v>6522345061</v>
      </c>
      <c r="F17" s="26">
        <f t="shared" si="12"/>
        <v>127850539</v>
      </c>
      <c r="G17" s="26">
        <f t="shared" si="12"/>
        <v>6650195600</v>
      </c>
      <c r="H17" s="26">
        <f t="shared" si="12"/>
        <v>0</v>
      </c>
      <c r="I17" s="26">
        <f t="shared" si="12"/>
        <v>6650195600</v>
      </c>
      <c r="J17" s="26">
        <f t="shared" ref="J17:L17" si="13">J18</f>
        <v>2781828118</v>
      </c>
      <c r="K17" s="26">
        <f t="shared" ref="K17:M17" si="14">K18</f>
        <v>9432023718</v>
      </c>
      <c r="L17" s="26">
        <f t="shared" si="13"/>
        <v>-2715186000</v>
      </c>
      <c r="M17" s="26">
        <f t="shared" si="14"/>
        <v>6716837718</v>
      </c>
    </row>
    <row r="18" spans="1:13" ht="47.25" x14ac:dyDescent="0.25">
      <c r="A18" s="23" t="s">
        <v>77</v>
      </c>
      <c r="B18" s="27" t="s">
        <v>108</v>
      </c>
      <c r="C18" s="50">
        <v>6720271064</v>
      </c>
      <c r="D18" s="50">
        <v>-197926003</v>
      </c>
      <c r="E18" s="22">
        <f>C18+D18</f>
        <v>6522345061</v>
      </c>
      <c r="F18" s="50">
        <v>127850539</v>
      </c>
      <c r="G18" s="22">
        <f>E18+F18</f>
        <v>6650195600</v>
      </c>
      <c r="H18" s="50"/>
      <c r="I18" s="22">
        <f>G18+H18</f>
        <v>6650195600</v>
      </c>
      <c r="J18" s="22">
        <v>2781828118</v>
      </c>
      <c r="K18" s="22">
        <f>I18+J18</f>
        <v>9432023718</v>
      </c>
      <c r="L18" s="22">
        <v>-2715186000</v>
      </c>
      <c r="M18" s="22">
        <f>K18+L18</f>
        <v>6716837718</v>
      </c>
    </row>
    <row r="19" spans="1:13" ht="33.75" customHeight="1" x14ac:dyDescent="0.25">
      <c r="A19" s="25" t="s">
        <v>78</v>
      </c>
      <c r="B19" s="30" t="s">
        <v>79</v>
      </c>
      <c r="C19" s="26">
        <f t="shared" ref="C19:I19" si="15">C20</f>
        <v>8894000000</v>
      </c>
      <c r="D19" s="26">
        <f t="shared" si="15"/>
        <v>-1171314000</v>
      </c>
      <c r="E19" s="26">
        <f t="shared" si="15"/>
        <v>7722686000</v>
      </c>
      <c r="F19" s="26">
        <f t="shared" si="15"/>
        <v>727314000</v>
      </c>
      <c r="G19" s="26">
        <f t="shared" si="15"/>
        <v>8450000000</v>
      </c>
      <c r="H19" s="26">
        <f t="shared" si="15"/>
        <v>0</v>
      </c>
      <c r="I19" s="26">
        <f t="shared" si="15"/>
        <v>8450000000</v>
      </c>
      <c r="J19" s="26">
        <f t="shared" ref="J19:L19" si="16">J20</f>
        <v>3000000000</v>
      </c>
      <c r="K19" s="26">
        <f t="shared" ref="K19:M19" si="17">K20</f>
        <v>11450000000</v>
      </c>
      <c r="L19" s="26">
        <f t="shared" si="16"/>
        <v>0</v>
      </c>
      <c r="M19" s="26">
        <f t="shared" si="17"/>
        <v>11450000000</v>
      </c>
    </row>
    <row r="20" spans="1:13" ht="47.25" x14ac:dyDescent="0.25">
      <c r="A20" s="23" t="s">
        <v>80</v>
      </c>
      <c r="B20" s="29" t="s">
        <v>109</v>
      </c>
      <c r="C20" s="50">
        <v>8894000000</v>
      </c>
      <c r="D20" s="50">
        <f>-1171314000</f>
        <v>-1171314000</v>
      </c>
      <c r="E20" s="22">
        <f>C20+D20</f>
        <v>7722686000</v>
      </c>
      <c r="F20" s="50">
        <v>727314000</v>
      </c>
      <c r="G20" s="22">
        <f>E20+F20</f>
        <v>8450000000</v>
      </c>
      <c r="H20" s="50"/>
      <c r="I20" s="22">
        <f>G20+H20</f>
        <v>8450000000</v>
      </c>
      <c r="J20" s="22">
        <v>3000000000</v>
      </c>
      <c r="K20" s="22">
        <f>I20+J20</f>
        <v>11450000000</v>
      </c>
      <c r="L20" s="22"/>
      <c r="M20" s="22">
        <f>K20+L20</f>
        <v>11450000000</v>
      </c>
    </row>
    <row r="21" spans="1:13" ht="31.5" x14ac:dyDescent="0.25">
      <c r="A21" s="25" t="s">
        <v>81</v>
      </c>
      <c r="B21" s="28" t="s">
        <v>95</v>
      </c>
      <c r="C21" s="26">
        <f t="shared" ref="C21:I21" si="18">C22-C24</f>
        <v>-655768600</v>
      </c>
      <c r="D21" s="26">
        <f t="shared" si="18"/>
        <v>0</v>
      </c>
      <c r="E21" s="26">
        <f t="shared" si="18"/>
        <v>-655768600</v>
      </c>
      <c r="F21" s="26">
        <f t="shared" si="18"/>
        <v>0</v>
      </c>
      <c r="G21" s="26">
        <f t="shared" si="18"/>
        <v>-655768600</v>
      </c>
      <c r="H21" s="26">
        <f t="shared" si="18"/>
        <v>0</v>
      </c>
      <c r="I21" s="26">
        <f t="shared" si="18"/>
        <v>-655768600</v>
      </c>
      <c r="J21" s="26">
        <f t="shared" ref="J21:L21" si="19">J22-J24</f>
        <v>218160000</v>
      </c>
      <c r="K21" s="26">
        <f t="shared" ref="K21:M21" si="20">K22-K24</f>
        <v>-437608600</v>
      </c>
      <c r="L21" s="26">
        <f t="shared" si="19"/>
        <v>4715186000</v>
      </c>
      <c r="M21" s="26">
        <f t="shared" si="20"/>
        <v>4277577400</v>
      </c>
    </row>
    <row r="22" spans="1:13" ht="47.25" x14ac:dyDescent="0.25">
      <c r="A22" s="25" t="s">
        <v>110</v>
      </c>
      <c r="B22" s="28" t="s">
        <v>96</v>
      </c>
      <c r="C22" s="26">
        <f t="shared" ref="C22:I22" si="21">C23</f>
        <v>4255297354</v>
      </c>
      <c r="D22" s="26">
        <f t="shared" si="21"/>
        <v>65382084</v>
      </c>
      <c r="E22" s="26">
        <f t="shared" si="21"/>
        <v>4320679438</v>
      </c>
      <c r="F22" s="26">
        <f t="shared" si="21"/>
        <v>28161970</v>
      </c>
      <c r="G22" s="26">
        <f t="shared" si="21"/>
        <v>4348841408</v>
      </c>
      <c r="H22" s="26">
        <f t="shared" si="21"/>
        <v>0</v>
      </c>
      <c r="I22" s="26">
        <f t="shared" si="21"/>
        <v>4348841408</v>
      </c>
      <c r="J22" s="26">
        <f t="shared" ref="J22:L22" si="22">J23</f>
        <v>2549112</v>
      </c>
      <c r="K22" s="26">
        <f t="shared" ref="K22:M22" si="23">K23</f>
        <v>4351390520</v>
      </c>
      <c r="L22" s="26">
        <f t="shared" si="22"/>
        <v>4722966667</v>
      </c>
      <c r="M22" s="26">
        <f t="shared" si="23"/>
        <v>9074357187</v>
      </c>
    </row>
    <row r="23" spans="1:13" ht="49.5" customHeight="1" x14ac:dyDescent="0.25">
      <c r="A23" s="23" t="s">
        <v>111</v>
      </c>
      <c r="B23" s="49" t="s">
        <v>112</v>
      </c>
      <c r="C23" s="39">
        <v>4255297354</v>
      </c>
      <c r="D23" s="39">
        <v>65382084</v>
      </c>
      <c r="E23" s="39">
        <f>C23+D23</f>
        <v>4320679438</v>
      </c>
      <c r="F23" s="39">
        <v>28161970</v>
      </c>
      <c r="G23" s="39">
        <f>E23+F23</f>
        <v>4348841408</v>
      </c>
      <c r="H23" s="39"/>
      <c r="I23" s="39">
        <f>G23+H23</f>
        <v>4348841408</v>
      </c>
      <c r="J23" s="39">
        <v>2549112</v>
      </c>
      <c r="K23" s="39">
        <f>I23+J23</f>
        <v>4351390520</v>
      </c>
      <c r="L23" s="39">
        <v>4722966667</v>
      </c>
      <c r="M23" s="39">
        <f>K23+L23</f>
        <v>9074357187</v>
      </c>
    </row>
    <row r="24" spans="1:13" ht="47.25" customHeight="1" x14ac:dyDescent="0.25">
      <c r="A24" s="25" t="s">
        <v>113</v>
      </c>
      <c r="B24" s="28" t="s">
        <v>82</v>
      </c>
      <c r="C24" s="26">
        <f t="shared" ref="C24:I24" si="24">C25</f>
        <v>4911065954</v>
      </c>
      <c r="D24" s="26">
        <f t="shared" si="24"/>
        <v>65382084</v>
      </c>
      <c r="E24" s="26">
        <f t="shared" si="24"/>
        <v>4976448038</v>
      </c>
      <c r="F24" s="26">
        <f t="shared" si="24"/>
        <v>28161970</v>
      </c>
      <c r="G24" s="26">
        <f t="shared" si="24"/>
        <v>5004610008</v>
      </c>
      <c r="H24" s="26">
        <f t="shared" si="24"/>
        <v>0</v>
      </c>
      <c r="I24" s="26">
        <f t="shared" si="24"/>
        <v>5004610008</v>
      </c>
      <c r="J24" s="26">
        <f t="shared" ref="J24:L24" si="25">J25</f>
        <v>-215610888</v>
      </c>
      <c r="K24" s="26">
        <f t="shared" ref="K24:M24" si="26">K25</f>
        <v>4788999120</v>
      </c>
      <c r="L24" s="26">
        <f t="shared" si="25"/>
        <v>7780667</v>
      </c>
      <c r="M24" s="26">
        <f t="shared" si="26"/>
        <v>4796779787</v>
      </c>
    </row>
    <row r="25" spans="1:13" ht="63" x14ac:dyDescent="0.25">
      <c r="A25" s="23" t="s">
        <v>114</v>
      </c>
      <c r="B25" s="27" t="s">
        <v>115</v>
      </c>
      <c r="C25" s="50">
        <v>4911065954</v>
      </c>
      <c r="D25" s="50">
        <v>65382084</v>
      </c>
      <c r="E25" s="22">
        <f>C25+D25</f>
        <v>4976448038</v>
      </c>
      <c r="F25" s="50">
        <v>28161970</v>
      </c>
      <c r="G25" s="22">
        <f>E25+F25</f>
        <v>5004610008</v>
      </c>
      <c r="H25" s="50"/>
      <c r="I25" s="22">
        <f>G25+H25</f>
        <v>5004610008</v>
      </c>
      <c r="J25" s="22">
        <v>-215610888</v>
      </c>
      <c r="K25" s="22">
        <f>I25+J25</f>
        <v>4788999120</v>
      </c>
      <c r="L25" s="22">
        <v>7780667</v>
      </c>
      <c r="M25" s="22">
        <f>K25+L25</f>
        <v>4796779787</v>
      </c>
    </row>
    <row r="26" spans="1:13" ht="47.25" x14ac:dyDescent="0.25">
      <c r="A26" s="25" t="s">
        <v>83</v>
      </c>
      <c r="B26" s="28" t="s">
        <v>29</v>
      </c>
      <c r="C26" s="26">
        <f t="shared" ref="C26:I26" si="27">C27</f>
        <v>0</v>
      </c>
      <c r="D26" s="26">
        <f t="shared" si="27"/>
        <v>20000000</v>
      </c>
      <c r="E26" s="26">
        <f t="shared" si="27"/>
        <v>20000000</v>
      </c>
      <c r="F26" s="26">
        <f t="shared" si="27"/>
        <v>0</v>
      </c>
      <c r="G26" s="26">
        <f t="shared" si="27"/>
        <v>20000000</v>
      </c>
      <c r="H26" s="26">
        <f t="shared" si="27"/>
        <v>0</v>
      </c>
      <c r="I26" s="26">
        <f t="shared" si="27"/>
        <v>20000000</v>
      </c>
      <c r="J26" s="26">
        <f t="shared" ref="J26:L26" si="28">J27</f>
        <v>0</v>
      </c>
      <c r="K26" s="26">
        <f t="shared" ref="K26:M26" si="29">K27</f>
        <v>20000000</v>
      </c>
      <c r="L26" s="26">
        <f t="shared" si="28"/>
        <v>0</v>
      </c>
      <c r="M26" s="26">
        <f t="shared" si="29"/>
        <v>20000000</v>
      </c>
    </row>
    <row r="27" spans="1:13" ht="47.25" x14ac:dyDescent="0.25">
      <c r="A27" s="23" t="s">
        <v>97</v>
      </c>
      <c r="B27" s="29" t="s">
        <v>131</v>
      </c>
      <c r="C27" s="22"/>
      <c r="D27" s="22">
        <v>20000000</v>
      </c>
      <c r="E27" s="22">
        <f>C27+D27</f>
        <v>20000000</v>
      </c>
      <c r="F27" s="22"/>
      <c r="G27" s="22">
        <f>E27+F27</f>
        <v>20000000</v>
      </c>
      <c r="H27" s="22"/>
      <c r="I27" s="22">
        <f>G27+H27</f>
        <v>20000000</v>
      </c>
      <c r="J27" s="22"/>
      <c r="K27" s="22">
        <f>I27+J27</f>
        <v>20000000</v>
      </c>
      <c r="L27" s="22"/>
      <c r="M27" s="22">
        <f>K27+L27</f>
        <v>20000000</v>
      </c>
    </row>
    <row r="28" spans="1:13" ht="31.5" x14ac:dyDescent="0.25">
      <c r="A28" s="25" t="s">
        <v>84</v>
      </c>
      <c r="B28" s="28" t="s">
        <v>93</v>
      </c>
      <c r="C28" s="33">
        <f t="shared" ref="C28:I28" si="30">C31-C29</f>
        <v>0</v>
      </c>
      <c r="D28" s="33">
        <f t="shared" si="30"/>
        <v>0</v>
      </c>
      <c r="E28" s="33">
        <f t="shared" si="30"/>
        <v>0</v>
      </c>
      <c r="F28" s="33">
        <f t="shared" si="30"/>
        <v>1700000</v>
      </c>
      <c r="G28" s="33">
        <f t="shared" si="30"/>
        <v>1700000</v>
      </c>
      <c r="H28" s="33">
        <f t="shared" si="30"/>
        <v>0</v>
      </c>
      <c r="I28" s="33">
        <f t="shared" si="30"/>
        <v>1700000</v>
      </c>
      <c r="J28" s="33">
        <f t="shared" ref="J28:L28" si="31">J31-J29</f>
        <v>11882</v>
      </c>
      <c r="K28" s="33">
        <f t="shared" ref="K28:M28" si="32">K31-K29</f>
        <v>1711882</v>
      </c>
      <c r="L28" s="33">
        <f t="shared" si="31"/>
        <v>0</v>
      </c>
      <c r="M28" s="33">
        <f t="shared" si="32"/>
        <v>1711882</v>
      </c>
    </row>
    <row r="29" spans="1:13" ht="31.5" x14ac:dyDescent="0.25">
      <c r="A29" s="25" t="s">
        <v>86</v>
      </c>
      <c r="B29" s="28" t="s">
        <v>91</v>
      </c>
      <c r="C29" s="26">
        <f t="shared" ref="C29:I29" si="33">C30</f>
        <v>500000000</v>
      </c>
      <c r="D29" s="26">
        <f t="shared" si="33"/>
        <v>0</v>
      </c>
      <c r="E29" s="26">
        <f t="shared" si="33"/>
        <v>500000000</v>
      </c>
      <c r="F29" s="26">
        <f t="shared" si="33"/>
        <v>135447900</v>
      </c>
      <c r="G29" s="26">
        <f t="shared" si="33"/>
        <v>635447900</v>
      </c>
      <c r="H29" s="26">
        <f t="shared" si="33"/>
        <v>0</v>
      </c>
      <c r="I29" s="26">
        <f t="shared" si="33"/>
        <v>635447900</v>
      </c>
      <c r="J29" s="26">
        <f t="shared" ref="J29:L29" si="34">J30</f>
        <v>-61682000</v>
      </c>
      <c r="K29" s="26">
        <f t="shared" ref="K29:M29" si="35">K30</f>
        <v>573765900</v>
      </c>
      <c r="L29" s="26">
        <f t="shared" si="34"/>
        <v>0</v>
      </c>
      <c r="M29" s="26">
        <f t="shared" si="35"/>
        <v>573765900</v>
      </c>
    </row>
    <row r="30" spans="1:13" s="40" customFormat="1" ht="63.75" customHeight="1" x14ac:dyDescent="0.25">
      <c r="A30" s="23" t="s">
        <v>119</v>
      </c>
      <c r="B30" s="29" t="s">
        <v>118</v>
      </c>
      <c r="C30" s="22">
        <v>500000000</v>
      </c>
      <c r="D30" s="22"/>
      <c r="E30" s="22">
        <f>C30+D30</f>
        <v>500000000</v>
      </c>
      <c r="F30" s="22">
        <f>130315900+6832000-1700000</f>
        <v>135447900</v>
      </c>
      <c r="G30" s="22">
        <f>E30+F30</f>
        <v>635447900</v>
      </c>
      <c r="H30" s="22"/>
      <c r="I30" s="22">
        <f>G30+H30</f>
        <v>635447900</v>
      </c>
      <c r="J30" s="22">
        <v>-61682000</v>
      </c>
      <c r="K30" s="22">
        <f>I30+J30</f>
        <v>573765900</v>
      </c>
      <c r="L30" s="22"/>
      <c r="M30" s="22">
        <f>K30+L30</f>
        <v>573765900</v>
      </c>
    </row>
    <row r="31" spans="1:13" ht="31.5" customHeight="1" x14ac:dyDescent="0.25">
      <c r="A31" s="25" t="s">
        <v>85</v>
      </c>
      <c r="B31" s="28" t="s">
        <v>94</v>
      </c>
      <c r="C31" s="26">
        <f t="shared" ref="C31:I31" si="36">SUM(C33:C33)</f>
        <v>500000000</v>
      </c>
      <c r="D31" s="26">
        <f t="shared" si="36"/>
        <v>0</v>
      </c>
      <c r="E31" s="26">
        <f t="shared" si="36"/>
        <v>500000000</v>
      </c>
      <c r="F31" s="26">
        <f t="shared" si="36"/>
        <v>137147900</v>
      </c>
      <c r="G31" s="26">
        <f t="shared" si="36"/>
        <v>637147900</v>
      </c>
      <c r="H31" s="26">
        <f t="shared" si="36"/>
        <v>0</v>
      </c>
      <c r="I31" s="26">
        <f t="shared" si="36"/>
        <v>637147900</v>
      </c>
      <c r="J31" s="26">
        <f>SUM(J32:J33)</f>
        <v>-61670118</v>
      </c>
      <c r="K31" s="26">
        <f>SUM(K32:K33)</f>
        <v>575477782</v>
      </c>
      <c r="L31" s="26">
        <f>SUM(L32:L33)</f>
        <v>0</v>
      </c>
      <c r="M31" s="26">
        <f>SUM(M32:M33)</f>
        <v>575477782</v>
      </c>
    </row>
    <row r="32" spans="1:13" ht="51.75" customHeight="1" x14ac:dyDescent="0.25">
      <c r="A32" s="44" t="s">
        <v>136</v>
      </c>
      <c r="B32" s="56" t="s">
        <v>137</v>
      </c>
      <c r="C32" s="26"/>
      <c r="D32" s="26"/>
      <c r="E32" s="26"/>
      <c r="F32" s="26"/>
      <c r="G32" s="26"/>
      <c r="H32" s="26"/>
      <c r="I32" s="26"/>
      <c r="J32" s="39">
        <v>11882</v>
      </c>
      <c r="K32" s="22">
        <f>I32+J32</f>
        <v>11882</v>
      </c>
      <c r="L32" s="39"/>
      <c r="M32" s="22">
        <f>K32+L32</f>
        <v>11882</v>
      </c>
    </row>
    <row r="33" spans="1:14" s="40" customFormat="1" ht="66.75" customHeight="1" x14ac:dyDescent="0.25">
      <c r="A33" s="23" t="s">
        <v>121</v>
      </c>
      <c r="B33" s="29" t="s">
        <v>120</v>
      </c>
      <c r="C33" s="22">
        <v>500000000</v>
      </c>
      <c r="D33" s="22"/>
      <c r="E33" s="22">
        <f>C33+D33</f>
        <v>500000000</v>
      </c>
      <c r="F33" s="22">
        <f>832000+130315900+6000000</f>
        <v>137147900</v>
      </c>
      <c r="G33" s="22">
        <f>E33+F33</f>
        <v>637147900</v>
      </c>
      <c r="H33" s="22"/>
      <c r="I33" s="22">
        <f>G33+H33</f>
        <v>637147900</v>
      </c>
      <c r="J33" s="22">
        <v>-61682000</v>
      </c>
      <c r="K33" s="22">
        <f>I33+J33</f>
        <v>575465900</v>
      </c>
      <c r="L33" s="22"/>
      <c r="M33" s="22">
        <f>K33+L33</f>
        <v>575465900</v>
      </c>
    </row>
    <row r="34" spans="1:14" s="40" customFormat="1" ht="34.5" customHeight="1" x14ac:dyDescent="0.25">
      <c r="A34" s="41" t="s">
        <v>123</v>
      </c>
      <c r="B34" s="42" t="s">
        <v>124</v>
      </c>
      <c r="C34" s="36">
        <f t="shared" ref="C34:I34" si="37">C35-C36</f>
        <v>0</v>
      </c>
      <c r="D34" s="36">
        <f t="shared" si="37"/>
        <v>0</v>
      </c>
      <c r="E34" s="36">
        <f t="shared" si="37"/>
        <v>0</v>
      </c>
      <c r="F34" s="36">
        <f t="shared" si="37"/>
        <v>0</v>
      </c>
      <c r="G34" s="36">
        <f t="shared" si="37"/>
        <v>0</v>
      </c>
      <c r="H34" s="36">
        <f t="shared" si="37"/>
        <v>0</v>
      </c>
      <c r="I34" s="36">
        <f t="shared" si="37"/>
        <v>0</v>
      </c>
      <c r="J34" s="36">
        <f t="shared" ref="J34:L34" si="38">J35-J36</f>
        <v>0</v>
      </c>
      <c r="K34" s="36">
        <f t="shared" ref="K34:M34" si="39">K35-K36</f>
        <v>0</v>
      </c>
      <c r="L34" s="36">
        <f t="shared" si="38"/>
        <v>0</v>
      </c>
      <c r="M34" s="36">
        <f t="shared" si="39"/>
        <v>0</v>
      </c>
    </row>
    <row r="35" spans="1:14" s="40" customFormat="1" ht="98.25" customHeight="1" x14ac:dyDescent="0.25">
      <c r="A35" s="43" t="s">
        <v>126</v>
      </c>
      <c r="B35" s="57" t="s">
        <v>125</v>
      </c>
      <c r="C35" s="22">
        <v>7000000000</v>
      </c>
      <c r="D35" s="22"/>
      <c r="E35" s="22">
        <f>C35+D35</f>
        <v>7000000000</v>
      </c>
      <c r="F35" s="22"/>
      <c r="G35" s="22">
        <f>E35+F35</f>
        <v>7000000000</v>
      </c>
      <c r="H35" s="22"/>
      <c r="I35" s="22">
        <f>G35+H35</f>
        <v>7000000000</v>
      </c>
      <c r="J35" s="22"/>
      <c r="K35" s="22">
        <f>I35+J35</f>
        <v>7000000000</v>
      </c>
      <c r="L35" s="22"/>
      <c r="M35" s="22">
        <f>K35+L35</f>
        <v>7000000000</v>
      </c>
    </row>
    <row r="36" spans="1:14" s="40" customFormat="1" ht="96" customHeight="1" x14ac:dyDescent="0.25">
      <c r="A36" s="44" t="s">
        <v>128</v>
      </c>
      <c r="B36" s="45" t="s">
        <v>127</v>
      </c>
      <c r="C36" s="22">
        <v>7000000000</v>
      </c>
      <c r="D36" s="22"/>
      <c r="E36" s="22">
        <f>C36+D36</f>
        <v>7000000000</v>
      </c>
      <c r="F36" s="22"/>
      <c r="G36" s="22">
        <f>E36+F36</f>
        <v>7000000000</v>
      </c>
      <c r="H36" s="22"/>
      <c r="I36" s="22">
        <f>G36+H36</f>
        <v>7000000000</v>
      </c>
      <c r="J36" s="22"/>
      <c r="K36" s="22">
        <f>I36+J36</f>
        <v>7000000000</v>
      </c>
      <c r="L36" s="22"/>
      <c r="M36" s="22">
        <f>K36+L36</f>
        <v>7000000000</v>
      </c>
    </row>
    <row r="37" spans="1:14" s="46" customFormat="1" ht="31.5" x14ac:dyDescent="0.25">
      <c r="A37" s="25" t="s">
        <v>87</v>
      </c>
      <c r="B37" s="30" t="s">
        <v>88</v>
      </c>
      <c r="C37" s="26">
        <f t="shared" ref="C37:I37" si="40">C39-C38</f>
        <v>0</v>
      </c>
      <c r="D37" s="26">
        <f t="shared" si="40"/>
        <v>0</v>
      </c>
      <c r="E37" s="26">
        <f t="shared" si="40"/>
        <v>0</v>
      </c>
      <c r="F37" s="26">
        <f t="shared" si="40"/>
        <v>266480738</v>
      </c>
      <c r="G37" s="26">
        <f t="shared" si="40"/>
        <v>266480738</v>
      </c>
      <c r="H37" s="26">
        <f t="shared" si="40"/>
        <v>44783673</v>
      </c>
      <c r="I37" s="26">
        <f t="shared" si="40"/>
        <v>311264411</v>
      </c>
      <c r="J37" s="26">
        <f t="shared" ref="J37:L37" si="41">J39-J38</f>
        <v>88139855</v>
      </c>
      <c r="K37" s="26">
        <f>K39-K38</f>
        <v>399404266</v>
      </c>
      <c r="L37" s="26">
        <f t="shared" si="41"/>
        <v>0</v>
      </c>
      <c r="M37" s="26">
        <f>M39-M38</f>
        <v>399404266</v>
      </c>
    </row>
    <row r="38" spans="1:14" s="46" customFormat="1" ht="31.5" x14ac:dyDescent="0.25">
      <c r="A38" s="23" t="s">
        <v>89</v>
      </c>
      <c r="B38" s="27" t="s">
        <v>117</v>
      </c>
      <c r="C38" s="22">
        <f>54957113232+C12+C17+C22+C31+C35</f>
        <v>80432681650</v>
      </c>
      <c r="D38" s="22">
        <f>129415000+D12+D17+D22+D26+D31+D35</f>
        <v>16871081</v>
      </c>
      <c r="E38" s="22">
        <f>55086528232+E12+E17+E22+E26+E31+E35</f>
        <v>80449552731</v>
      </c>
      <c r="F38" s="22">
        <f>1393727907+F12+F17+F22+F26+F31+F35</f>
        <v>1686888316</v>
      </c>
      <c r="G38" s="22">
        <f>56480256139+G12+G17+G22+G26+G31+G35</f>
        <v>82136441047</v>
      </c>
      <c r="H38" s="22">
        <f>H12+H17+H22+H26+H31+H35</f>
        <v>0</v>
      </c>
      <c r="I38" s="22">
        <f>56480256139+I12+I17+I22+I26+I31+I35</f>
        <v>82136441047</v>
      </c>
      <c r="J38" s="22">
        <f>778878820+J12+J17+J22+J26+J31+J35</f>
        <v>3501585932</v>
      </c>
      <c r="K38" s="22">
        <f>57259134959+K12+K17+K22+K26+K31+K35</f>
        <v>85638026979</v>
      </c>
      <c r="L38" s="22">
        <f>93368000+L13+L18+L23+L27+L32</f>
        <v>101148667</v>
      </c>
      <c r="M38" s="22">
        <f>57352502959+M12+M17+M22+M26+M31+M35</f>
        <v>85739175646</v>
      </c>
      <c r="N38" s="48"/>
    </row>
    <row r="39" spans="1:14" s="46" customFormat="1" ht="30.75" customHeight="1" x14ac:dyDescent="0.25">
      <c r="A39" s="23" t="s">
        <v>90</v>
      </c>
      <c r="B39" s="27" t="s">
        <v>41</v>
      </c>
      <c r="C39" s="22">
        <f>57027615696+C14+C19+C24+C29+C36</f>
        <v>80432681650</v>
      </c>
      <c r="D39" s="22">
        <f>677440027+445362970+D14+D19+D24+D29+D36</f>
        <v>16871081</v>
      </c>
      <c r="E39" s="22">
        <f>58150418693+E14+E19+E24+E29+E36</f>
        <v>80449552731</v>
      </c>
      <c r="F39" s="22">
        <f>795964446+F14+F19+F24+F29+F36+202580738+63900000</f>
        <v>1953369054</v>
      </c>
      <c r="G39" s="22">
        <f>59212863877+G14+G19+G24+G29+G36</f>
        <v>82402921785</v>
      </c>
      <c r="H39" s="22">
        <f>44783673+H14+H19+H24+H29+H36</f>
        <v>44783673</v>
      </c>
      <c r="I39" s="22">
        <f>59257647550+I14+I19+I24+I29+I36</f>
        <v>82447705458</v>
      </c>
      <c r="J39" s="22">
        <f>867018675+J14+J19+J24+J29+J36</f>
        <v>3589725787</v>
      </c>
      <c r="K39" s="22">
        <f>60124666225+K14+K19+K24+K29+K36</f>
        <v>86037431245</v>
      </c>
      <c r="L39" s="22">
        <f>93368000+L15+L20+L25+L30</f>
        <v>101148667</v>
      </c>
      <c r="M39" s="22">
        <f>60218034225+M14+M19+M24+M29+M36</f>
        <v>86138579912</v>
      </c>
    </row>
    <row r="40" spans="1:14" ht="27" customHeight="1" x14ac:dyDescent="0.25">
      <c r="A40" s="23"/>
      <c r="B40" s="35" t="s">
        <v>122</v>
      </c>
      <c r="C40" s="26">
        <f t="shared" ref="C40:I40" si="42">C11+C16+C21+C26+C28+C37+C34</f>
        <v>2070502464</v>
      </c>
      <c r="D40" s="26">
        <f t="shared" si="42"/>
        <v>993387997</v>
      </c>
      <c r="E40" s="26">
        <f t="shared" si="42"/>
        <v>3063890461</v>
      </c>
      <c r="F40" s="26">
        <f t="shared" si="42"/>
        <v>-331282723</v>
      </c>
      <c r="G40" s="26">
        <f t="shared" si="42"/>
        <v>2732607738</v>
      </c>
      <c r="H40" s="26">
        <f t="shared" si="42"/>
        <v>44783673</v>
      </c>
      <c r="I40" s="26">
        <f t="shared" si="42"/>
        <v>2777391411</v>
      </c>
      <c r="J40" s="26">
        <f t="shared" ref="J40:L40" si="43">J11+J16+J21+J26+J28+J37+J34</f>
        <v>88139855</v>
      </c>
      <c r="K40" s="26">
        <f>K11+K16+K21+K26+K28+K37+K34</f>
        <v>2865531266</v>
      </c>
      <c r="L40" s="26">
        <f t="shared" si="43"/>
        <v>0</v>
      </c>
      <c r="M40" s="26">
        <f>M11+M16+M21+M26+M28+M37+M34</f>
        <v>2865531266</v>
      </c>
    </row>
    <row r="41" spans="1:14" ht="15.75" x14ac:dyDescent="0.25"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</row>
    <row r="42" spans="1:14" ht="12.75" hidden="1" customHeight="1" x14ac:dyDescent="0.25">
      <c r="C42" s="22">
        <v>4122059282.8899999</v>
      </c>
      <c r="D42" s="51"/>
      <c r="E42" s="51"/>
      <c r="F42" s="51"/>
      <c r="G42" s="51"/>
      <c r="H42" s="51"/>
      <c r="I42" s="51"/>
      <c r="J42" s="51"/>
      <c r="K42" s="51"/>
      <c r="L42" s="51"/>
      <c r="M42" s="51"/>
    </row>
    <row r="43" spans="1:14" ht="12.75" hidden="1" customHeight="1" x14ac:dyDescent="0.2">
      <c r="B43" s="47" t="s">
        <v>98</v>
      </c>
    </row>
    <row r="44" spans="1:14" ht="12.75" hidden="1" customHeight="1" x14ac:dyDescent="0.2">
      <c r="B44" s="47" t="s">
        <v>99</v>
      </c>
    </row>
    <row r="45" spans="1:14" ht="12.75" hidden="1" customHeight="1" x14ac:dyDescent="0.2">
      <c r="B45" s="47" t="s">
        <v>100</v>
      </c>
    </row>
    <row r="46" spans="1:14" hidden="1" x14ac:dyDescent="0.2">
      <c r="B46" s="47" t="s">
        <v>102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4" hidden="1" x14ac:dyDescent="0.2">
      <c r="B47" s="47" t="s">
        <v>103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4" hidden="1" x14ac:dyDescent="0.2">
      <c r="B48" s="47" t="s">
        <v>104</v>
      </c>
    </row>
    <row r="49" spans="2:13" hidden="1" x14ac:dyDescent="0.2">
      <c r="B49" s="24" t="s">
        <v>105</v>
      </c>
    </row>
    <row r="50" spans="2:13" hidden="1" x14ac:dyDescent="0.2"/>
    <row r="51" spans="2:13" hidden="1" x14ac:dyDescent="0.2"/>
    <row r="52" spans="2:13" hidden="1" x14ac:dyDescent="0.2">
      <c r="B52" s="24" t="s">
        <v>101</v>
      </c>
    </row>
    <row r="53" spans="2:13" x14ac:dyDescent="0.2"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</sheetData>
  <mergeCells count="7">
    <mergeCell ref="A9:B9"/>
    <mergeCell ref="A1:M1"/>
    <mergeCell ref="A2:M2"/>
    <mergeCell ref="A3:M3"/>
    <mergeCell ref="A6:M6"/>
    <mergeCell ref="A7:M7"/>
    <mergeCell ref="A8:M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2015-07-03T10:27:52Z</cp:lastPrinted>
  <dcterms:created xsi:type="dcterms:W3CDTF">2002-10-06T09:19:10Z</dcterms:created>
  <dcterms:modified xsi:type="dcterms:W3CDTF">2015-07-10T11:13:50Z</dcterms:modified>
</cp:coreProperties>
</file>