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Лист2!$9:$9</definedName>
    <definedName name="_xlnm.Print_Area" localSheetId="0">закон!$A$2:$C$53</definedName>
  </definedNames>
  <calcPr calcId="125725"/>
</workbook>
</file>

<file path=xl/calcChain.xml><?xml version="1.0" encoding="utf-8"?>
<calcChain xmlns="http://schemas.openxmlformats.org/spreadsheetml/2006/main">
  <c r="O47" i="2"/>
  <c r="O82" l="1"/>
  <c r="N82" s="1"/>
  <c r="O81"/>
  <c r="O83" s="1"/>
  <c r="O80"/>
  <c r="O79"/>
  <c r="O77"/>
  <c r="N81" l="1"/>
  <c r="N83" s="1"/>
  <c r="O24"/>
  <c r="N23"/>
  <c r="O23" s="1"/>
  <c r="O50"/>
  <c r="O44"/>
  <c r="O42"/>
  <c r="O38"/>
  <c r="O35"/>
  <c r="O34"/>
  <c r="O31"/>
  <c r="O30"/>
  <c r="O29"/>
  <c r="O28"/>
  <c r="O27"/>
  <c r="O22"/>
  <c r="N41"/>
  <c r="N36" s="1"/>
  <c r="N37"/>
  <c r="N32"/>
  <c r="N25"/>
  <c r="N21"/>
  <c r="O21" s="1"/>
  <c r="N18"/>
  <c r="N16"/>
  <c r="N13"/>
  <c r="N11"/>
  <c r="N10" s="1"/>
  <c r="L49"/>
  <c r="L48"/>
  <c r="L47" s="1"/>
  <c r="L16"/>
  <c r="L37"/>
  <c r="L41"/>
  <c r="L36" s="1"/>
  <c r="L32"/>
  <c r="L25"/>
  <c r="L21"/>
  <c r="L18"/>
  <c r="L13"/>
  <c r="L11"/>
  <c r="L10"/>
  <c r="J48"/>
  <c r="J47" s="1"/>
  <c r="J41"/>
  <c r="J37"/>
  <c r="J36" s="1"/>
  <c r="J32"/>
  <c r="J25"/>
  <c r="J21"/>
  <c r="J18"/>
  <c r="J16"/>
  <c r="J15" s="1"/>
  <c r="J13"/>
  <c r="J11"/>
  <c r="J10" s="1"/>
  <c r="J51" s="1"/>
  <c r="H49"/>
  <c r="H47"/>
  <c r="H41"/>
  <c r="H37"/>
  <c r="H32"/>
  <c r="H25"/>
  <c r="H21"/>
  <c r="H20" s="1"/>
  <c r="H18"/>
  <c r="H16"/>
  <c r="H15" s="1"/>
  <c r="H51" s="1"/>
  <c r="H13"/>
  <c r="H11"/>
  <c r="H10"/>
  <c r="F59"/>
  <c r="F58"/>
  <c r="F63" s="1"/>
  <c r="F47"/>
  <c r="F41"/>
  <c r="F37"/>
  <c r="F32"/>
  <c r="F25"/>
  <c r="F21"/>
  <c r="F18"/>
  <c r="F16"/>
  <c r="F13"/>
  <c r="F10" s="1"/>
  <c r="F51" s="1"/>
  <c r="F11"/>
  <c r="E17"/>
  <c r="G17"/>
  <c r="I17" s="1"/>
  <c r="K17" s="1"/>
  <c r="M17" s="1"/>
  <c r="D49"/>
  <c r="D59"/>
  <c r="D58"/>
  <c r="E50"/>
  <c r="G50" s="1"/>
  <c r="I50" s="1"/>
  <c r="K50" s="1"/>
  <c r="E46"/>
  <c r="G46" s="1"/>
  <c r="I46" s="1"/>
  <c r="K46" s="1"/>
  <c r="M46" s="1"/>
  <c r="O46" s="1"/>
  <c r="E45"/>
  <c r="G45"/>
  <c r="I45" s="1"/>
  <c r="K45" s="1"/>
  <c r="M45" s="1"/>
  <c r="O45" s="1"/>
  <c r="E44"/>
  <c r="G44" s="1"/>
  <c r="I44" s="1"/>
  <c r="K44" s="1"/>
  <c r="E43"/>
  <c r="G43" s="1"/>
  <c r="I43" s="1"/>
  <c r="K43" s="1"/>
  <c r="M43" s="1"/>
  <c r="E42"/>
  <c r="G42"/>
  <c r="I42" s="1"/>
  <c r="K42" s="1"/>
  <c r="E40"/>
  <c r="G40"/>
  <c r="I40" s="1"/>
  <c r="K40" s="1"/>
  <c r="M40" s="1"/>
  <c r="O40" s="1"/>
  <c r="E39"/>
  <c r="G39" s="1"/>
  <c r="I39" s="1"/>
  <c r="K39" s="1"/>
  <c r="M39" s="1"/>
  <c r="E38"/>
  <c r="G38"/>
  <c r="I38" s="1"/>
  <c r="K38" s="1"/>
  <c r="E35"/>
  <c r="G35"/>
  <c r="I35" s="1"/>
  <c r="K35" s="1"/>
  <c r="E34"/>
  <c r="G34"/>
  <c r="I34" s="1"/>
  <c r="K34" s="1"/>
  <c r="E33"/>
  <c r="G33"/>
  <c r="I33" s="1"/>
  <c r="K33" s="1"/>
  <c r="M33" s="1"/>
  <c r="E31"/>
  <c r="G31"/>
  <c r="I31" s="1"/>
  <c r="K31" s="1"/>
  <c r="E30"/>
  <c r="G30"/>
  <c r="I30" s="1"/>
  <c r="K30" s="1"/>
  <c r="E29"/>
  <c r="G29"/>
  <c r="I29" s="1"/>
  <c r="K29" s="1"/>
  <c r="E28"/>
  <c r="G28"/>
  <c r="I28" s="1"/>
  <c r="K28" s="1"/>
  <c r="E27"/>
  <c r="G27"/>
  <c r="I27" s="1"/>
  <c r="K27" s="1"/>
  <c r="E26"/>
  <c r="G26"/>
  <c r="I26" s="1"/>
  <c r="K26" s="1"/>
  <c r="M26" s="1"/>
  <c r="E22"/>
  <c r="G22" s="1"/>
  <c r="I22" s="1"/>
  <c r="K22" s="1"/>
  <c r="E19"/>
  <c r="G19" s="1"/>
  <c r="I19" s="1"/>
  <c r="K19" s="1"/>
  <c r="M19" s="1"/>
  <c r="E14"/>
  <c r="G14" s="1"/>
  <c r="I14" s="1"/>
  <c r="K14" s="1"/>
  <c r="M14" s="1"/>
  <c r="E12"/>
  <c r="G12" s="1"/>
  <c r="I12" s="1"/>
  <c r="K12" s="1"/>
  <c r="M12" s="1"/>
  <c r="D47"/>
  <c r="D41"/>
  <c r="D37"/>
  <c r="D32"/>
  <c r="D25"/>
  <c r="D21"/>
  <c r="D18"/>
  <c r="D16"/>
  <c r="D13"/>
  <c r="D11"/>
  <c r="D10" s="1"/>
  <c r="D51" s="1"/>
  <c r="D64" s="1"/>
  <c r="C11"/>
  <c r="C13"/>
  <c r="E13" s="1"/>
  <c r="C16"/>
  <c r="E16" s="1"/>
  <c r="C18"/>
  <c r="E18"/>
  <c r="G18" s="1"/>
  <c r="I18" s="1"/>
  <c r="K18" s="1"/>
  <c r="C21"/>
  <c r="C25"/>
  <c r="E25"/>
  <c r="G25" s="1"/>
  <c r="I25" s="1"/>
  <c r="K25" s="1"/>
  <c r="C32"/>
  <c r="E32" s="1"/>
  <c r="G32" s="1"/>
  <c r="I32" s="1"/>
  <c r="K32" s="1"/>
  <c r="C37"/>
  <c r="E37" s="1"/>
  <c r="G37" s="1"/>
  <c r="I37" s="1"/>
  <c r="K37" s="1"/>
  <c r="C41"/>
  <c r="C36"/>
  <c r="C34" i="1"/>
  <c r="C38"/>
  <c r="C32" s="1"/>
  <c r="C40"/>
  <c r="C30"/>
  <c r="C13"/>
  <c r="C12"/>
  <c r="C15"/>
  <c r="C18"/>
  <c r="C17" s="1"/>
  <c r="C21"/>
  <c r="C49"/>
  <c r="C42"/>
  <c r="C36"/>
  <c r="C45"/>
  <c r="C44" s="1"/>
  <c r="C47"/>
  <c r="C47" i="2"/>
  <c r="E47"/>
  <c r="G47" s="1"/>
  <c r="I47" s="1"/>
  <c r="K47" s="1"/>
  <c r="D15"/>
  <c r="D20"/>
  <c r="E20" s="1"/>
  <c r="G20" s="1"/>
  <c r="I20" s="1"/>
  <c r="K20" s="1"/>
  <c r="D36"/>
  <c r="E11"/>
  <c r="G11" s="1"/>
  <c r="L15"/>
  <c r="C20"/>
  <c r="F36"/>
  <c r="H36"/>
  <c r="L20"/>
  <c r="N15"/>
  <c r="E21"/>
  <c r="G21" s="1"/>
  <c r="I21" s="1"/>
  <c r="K21" s="1"/>
  <c r="C15"/>
  <c r="E15" s="1"/>
  <c r="G15" s="1"/>
  <c r="I15" s="1"/>
  <c r="K15" s="1"/>
  <c r="C10"/>
  <c r="D63"/>
  <c r="E36"/>
  <c r="G36"/>
  <c r="I36" s="1"/>
  <c r="K36" s="1"/>
  <c r="F15"/>
  <c r="F20"/>
  <c r="J20"/>
  <c r="E41"/>
  <c r="G41"/>
  <c r="I41" s="1"/>
  <c r="K41" s="1"/>
  <c r="E49" l="1"/>
  <c r="G13"/>
  <c r="M37"/>
  <c r="O37" s="1"/>
  <c r="O39"/>
  <c r="O12"/>
  <c r="M11"/>
  <c r="O26"/>
  <c r="M25"/>
  <c r="M32"/>
  <c r="O32" s="1"/>
  <c r="O33"/>
  <c r="E48"/>
  <c r="G16"/>
  <c r="I16" s="1"/>
  <c r="K16" s="1"/>
  <c r="C53" i="1"/>
  <c r="I11" i="2"/>
  <c r="G48"/>
  <c r="O19"/>
  <c r="M18"/>
  <c r="O18" s="1"/>
  <c r="O17"/>
  <c r="M16"/>
  <c r="C29" i="1"/>
  <c r="O14" i="2"/>
  <c r="M13"/>
  <c r="O13" s="1"/>
  <c r="O43"/>
  <c r="M41"/>
  <c r="E10"/>
  <c r="G10" s="1"/>
  <c r="I10" s="1"/>
  <c r="K10" s="1"/>
  <c r="F64"/>
  <c r="L51"/>
  <c r="N20"/>
  <c r="N51" s="1"/>
  <c r="C51"/>
  <c r="E51" s="1"/>
  <c r="G51" s="1"/>
  <c r="I51" s="1"/>
  <c r="K51" s="1"/>
  <c r="O41" l="1"/>
  <c r="M36"/>
  <c r="O36" s="1"/>
  <c r="K11"/>
  <c r="I48"/>
  <c r="K48" s="1"/>
  <c r="M48" s="1"/>
  <c r="O11"/>
  <c r="M10"/>
  <c r="G49"/>
  <c r="I13"/>
  <c r="M15"/>
  <c r="O15" s="1"/>
  <c r="O16"/>
  <c r="M20"/>
  <c r="O20" s="1"/>
  <c r="O25"/>
  <c r="O10" l="1"/>
  <c r="I49"/>
  <c r="K49" s="1"/>
  <c r="M49" s="1"/>
  <c r="K13"/>
  <c r="M47" l="1"/>
  <c r="M51" l="1"/>
  <c r="O51" s="1"/>
  <c r="O70" s="1"/>
  <c r="O72" s="1"/>
</calcChain>
</file>

<file path=xl/sharedStrings.xml><?xml version="1.0" encoding="utf-8"?>
<sst xmlns="http://schemas.openxmlformats.org/spreadsheetml/2006/main" count="193" uniqueCount="146">
  <si>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</si>
  <si>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</si>
  <si>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</si>
  <si>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</si>
  <si>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</si>
  <si>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</si>
  <si>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</si>
  <si>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</si>
  <si>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</si>
  <si>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</si>
  <si>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</si>
  <si>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</si>
  <si>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</si>
  <si>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</si>
  <si>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</si>
  <si>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</si>
  <si>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</si>
  <si>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</si>
  <si>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</si>
  <si>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</si>
  <si>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</si>
  <si>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</si>
  <si>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</si>
  <si>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</si>
  <si>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</si>
  <si>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</si>
  <si>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</si>
  <si>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</si>
  <si>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</si>
  <si>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</si>
  <si>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</si>
  <si>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</si>
  <si>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</si>
  <si>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</si>
  <si>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</si>
  <si>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</si>
  <si>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</si>
  <si>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</si>
  <si>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</si>
  <si>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</si>
  <si>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</si>
  <si>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</si>
  <si>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</si>
  <si>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</si>
  <si>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</si>
  <si>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</si>
  <si>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</si>
  <si>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</si>
  <si>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</si>
  <si>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</si>
  <si>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</si>
  <si>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</si>
  <si>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</si>
  <si>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</si>
  <si>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</si>
  <si>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</si>
  <si>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</si>
  <si>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</si>
  <si>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</si>
  <si>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</si>
  <si>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</si>
  <si>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</si>
  <si>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</si>
  <si>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</si>
  <si>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</si>
  <si>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</si>
  <si>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</si>
  <si>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</si>
  <si>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</si>
  <si>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</si>
  <si>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</si>
  <si>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</si>
  <si>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</si>
  <si>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906 01 02 00 00 00 0000 000</t>
  </si>
  <si>
    <t>Кредиты кредитных организаций в валюте Российской Федерации</t>
  </si>
  <si>
    <t>906 01 02 00 00 00 0000 700</t>
  </si>
  <si>
    <t>Получение кредитов от кредитных организаций в валюте Российской Федерации</t>
  </si>
  <si>
    <t>906 01 02 00 00 02 0000 710</t>
  </si>
  <si>
    <t>906 01 02 00 00 00 0000 800</t>
  </si>
  <si>
    <t>Погашение кредитов, предоставленных кредитными организациями в валюте Российской Федерации</t>
  </si>
  <si>
    <t>906 01 02 00 00 02 0000 810</t>
  </si>
  <si>
    <t>906 01 03 00 00 00 0000 000</t>
  </si>
  <si>
    <t>906 01 03 00 00 00 0000 800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</si>
  <si>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</si>
  <si>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906 01 03 00 00 02 0000 810 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</si>
  <si>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</si>
  <si>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911 01 06 01 00 00 0000 000</t>
  </si>
  <si>
    <t>906 01 06 05 00 00 0000 000</t>
  </si>
  <si>
    <t>906 01 06 05 00 00 0000 600</t>
  </si>
  <si>
    <t>906 01 06 05 00 00 0000 500</t>
  </si>
  <si>
    <t>906 01 05 00 00 00 0000 000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</si>
  <si>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</si>
  <si>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</si>
  <si>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</si>
  <si>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906 01 05 02 01 02 0000 510</t>
  </si>
  <si>
    <t>Увеличение прочих остатков  денежных средств бюджета субъекта Российской Федерации</t>
  </si>
  <si>
    <t>906 01 05 02 01 02 0000 610</t>
  </si>
  <si>
    <t>Уменьшение прочих остатков денежных средств бюджета субъекта Российской Федерации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</si>
  <si>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</si>
  <si>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</si>
  <si>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>906 01 06 05 01 02 4601 640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</si>
  <si>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</si>
  <si>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906 01 06 05 02 02 2600 540</t>
  </si>
  <si>
    <t>906 01 06 05 02 02 2600 640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</si>
  <si>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</si>
  <si>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</si>
  <si>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</si>
  <si>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>906 01 06 05 02 02 4610 540</t>
  </si>
  <si>
    <t>906 01 06 05 02 02 4610 640</t>
  </si>
  <si>
    <t xml:space="preserve">Возврат бюджетных кредитов, предоставленных внутри страны в валюте Российской Федерации </t>
  </si>
  <si>
    <t>906 01 03 00 00 00 0000 700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</si>
  <si>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</si>
  <si>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906 01 03 00 00 02 0000 710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</si>
  <si>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</si>
  <si>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911 01 06 01 00 02 0000 630</t>
  </si>
  <si>
    <t>Возврат бюджетных кредитов, предоставленных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</si>
  <si>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</si>
  <si>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</si>
  <si>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</si>
  <si>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</si>
  <si>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</si>
  <si>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</si>
  <si>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</si>
  <si>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</si>
  <si>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906 01 06 05 01 02 0800 640</t>
  </si>
  <si>
    <t>Возврат централизованных кредитов АПК 1992-1994 годов, предоставленных юридическим лицам из бюджета субъекта Российской Федерации в валюте Российской Федерации</t>
  </si>
  <si>
    <t>906 01 06 05 02 02 0800 640</t>
  </si>
  <si>
    <t>деринговская</t>
  </si>
  <si>
    <t xml:space="preserve">соцсфера </t>
  </si>
  <si>
    <t>кокорин</t>
  </si>
  <si>
    <t>Возврат централизованных кредитов АПК 1992-1994 годов, предоставленных другим бюджетам бюджетной системы Российской Федерации из бюджета субъекта Российской Федерации в валюте Российской Федерации</t>
  </si>
  <si>
    <t xml:space="preserve"> финансирования дефицита областного бюджета </t>
  </si>
  <si>
    <t xml:space="preserve">ИТОГО </t>
  </si>
  <si>
    <t xml:space="preserve">на 2012 год </t>
  </si>
  <si>
    <t>2012 год                                 ( руб.)</t>
  </si>
  <si>
    <t>Погашение бюджетом субъекта Российской Федерации кредитов от кредитных организаций в валюте Российской Федерации</t>
  </si>
  <si>
    <t xml:space="preserve">Предоставление бюджетных кредитов внутри страны в валюте Российской Федерации </t>
  </si>
  <si>
    <t xml:space="preserve">Дефицит </t>
  </si>
  <si>
    <t>уточнение февраля</t>
  </si>
  <si>
    <t>инвестиции</t>
  </si>
  <si>
    <t>поправки</t>
  </si>
  <si>
    <t>Поправки</t>
  </si>
  <si>
    <t>уточнение сентябрь</t>
  </si>
  <si>
    <t>от _______________  № ______</t>
  </si>
  <si>
    <t xml:space="preserve">Бюджетные кредиты от других бюджетов бюджетной системы Российской Федерации </t>
  </si>
  <si>
    <t>Приложение 7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</si>
</sst>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b/>
      <sz val="10"/>
      <name val="Times New Roman"/>
      <family val="1"/>
      <charset val="204"/>
    </font>
    <font>
      <b/>
      <sz val="12"/>
      <color indexed="10"/>
      <name val="Times New Roman"/>
      <family val="1"/>
    </font>
    <font>
      <sz val="12"/>
      <color indexed="10"/>
      <name val="Times New Roman"/>
      <family val="1"/>
    </font>
    <font>
      <b/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3" fontId="4" fillId="2" borderId="1" xfId="0" applyNumberFormat="1" applyFont="1" applyFill="1" applyBorder="1"/>
    <xf numFmtId="0" fontId="1" fillId="2" borderId="0" xfId="0" applyFont="1" applyFill="1"/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vertical="justify"/>
    </xf>
    <xf numFmtId="0" fontId="3" fillId="2" borderId="1" xfId="0" applyFont="1" applyFill="1" applyBorder="1"/>
    <xf numFmtId="0" fontId="3" fillId="2" borderId="1" xfId="0" applyFont="1" applyFill="1" applyBorder="1" applyAlignment="1">
      <alignment horizontal="left" vertical="justify"/>
    </xf>
    <xf numFmtId="3" fontId="3" fillId="2" borderId="1" xfId="0" applyNumberFormat="1" applyFont="1" applyFill="1" applyBorder="1"/>
    <xf numFmtId="0" fontId="3" fillId="2" borderId="1" xfId="0" applyFont="1" applyFill="1" applyBorder="1" applyAlignment="1">
      <alignment horizontal="left" vertical="justify" wrapText="1"/>
    </xf>
    <xf numFmtId="3" fontId="13" fillId="2" borderId="1" xfId="0" applyNumberFormat="1" applyFont="1" applyFill="1" applyBorder="1"/>
    <xf numFmtId="0" fontId="4" fillId="2" borderId="1" xfId="0" applyFont="1" applyFill="1" applyBorder="1" applyAlignment="1">
      <alignment horizontal="left" vertical="justify" wrapText="1"/>
    </xf>
    <xf numFmtId="3" fontId="7" fillId="2" borderId="1" xfId="0" applyNumberFormat="1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horizontal="left" vertical="justify"/>
    </xf>
    <xf numFmtId="3" fontId="5" fillId="2" borderId="1" xfId="0" applyNumberFormat="1" applyFont="1" applyFill="1" applyBorder="1"/>
    <xf numFmtId="0" fontId="11" fillId="2" borderId="0" xfId="0" applyFont="1" applyFill="1"/>
    <xf numFmtId="0" fontId="3" fillId="2" borderId="1" xfId="0" applyNumberFormat="1" applyFont="1" applyFill="1" applyBorder="1"/>
    <xf numFmtId="0" fontId="8" fillId="2" borderId="1" xfId="0" applyFont="1" applyFill="1" applyBorder="1"/>
    <xf numFmtId="0" fontId="8" fillId="2" borderId="1" xfId="0" applyFont="1" applyFill="1" applyBorder="1" applyAlignment="1">
      <alignment horizontal="left" vertical="justify" wrapText="1"/>
    </xf>
    <xf numFmtId="0" fontId="8" fillId="2" borderId="1" xfId="0" applyNumberFormat="1" applyFont="1" applyFill="1" applyBorder="1"/>
    <xf numFmtId="0" fontId="9" fillId="2" borderId="0" xfId="0" applyFont="1" applyFill="1"/>
    <xf numFmtId="0" fontId="10" fillId="2" borderId="1" xfId="0" applyFont="1" applyFill="1" applyBorder="1"/>
    <xf numFmtId="0" fontId="10" fillId="2" borderId="1" xfId="0" applyFont="1" applyFill="1" applyBorder="1" applyAlignment="1">
      <alignment horizontal="left" vertical="justify" wrapText="1"/>
    </xf>
    <xf numFmtId="0" fontId="10" fillId="2" borderId="1" xfId="0" applyNumberFormat="1" applyFont="1" applyFill="1" applyBorder="1"/>
    <xf numFmtId="0" fontId="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top" wrapText="1"/>
    </xf>
    <xf numFmtId="0" fontId="6" fillId="2" borderId="0" xfId="0" applyFont="1" applyFill="1"/>
    <xf numFmtId="0" fontId="1" fillId="2" borderId="0" xfId="0" applyFont="1" applyFill="1" applyAlignment="1">
      <alignment horizontal="right"/>
    </xf>
    <xf numFmtId="3" fontId="1" fillId="2" borderId="0" xfId="0" applyNumberFormat="1" applyFont="1" applyFill="1"/>
    <xf numFmtId="3" fontId="12" fillId="2" borderId="1" xfId="0" applyNumberFormat="1" applyFont="1" applyFill="1" applyBorder="1"/>
    <xf numFmtId="3" fontId="14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2" borderId="0" xfId="0" applyFont="1" applyFill="1" applyAlignment="1">
      <alignment horizontal="right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5" t="s">
        <v>70</v>
      </c>
      <c r="B2" s="55"/>
      <c r="C2" s="55"/>
    </row>
    <row r="3" spans="1:3" ht="15.75">
      <c r="A3" s="55" t="s">
        <v>62</v>
      </c>
      <c r="B3" s="55"/>
      <c r="C3" s="55"/>
    </row>
    <row r="4" spans="1:3" ht="15.75">
      <c r="A4" s="55" t="s">
        <v>63</v>
      </c>
      <c r="B4" s="55"/>
      <c r="C4" s="55"/>
    </row>
    <row r="5" spans="1:3">
      <c r="A5" s="1"/>
      <c r="C5" s="1"/>
    </row>
    <row r="6" spans="1:3">
      <c r="A6" s="1"/>
      <c r="B6" s="1"/>
      <c r="C6" s="1"/>
    </row>
    <row r="7" spans="1:3" ht="18.75">
      <c r="A7" s="54" t="s">
        <v>21</v>
      </c>
      <c r="B7" s="54"/>
      <c r="C7" s="54"/>
    </row>
    <row r="8" spans="1:3" ht="18.75">
      <c r="A8" s="54" t="s">
        <v>67</v>
      </c>
      <c r="B8" s="54"/>
      <c r="C8" s="54"/>
    </row>
    <row r="9" spans="1:3" ht="18.75">
      <c r="A9" s="54" t="s">
        <v>69</v>
      </c>
      <c r="B9" s="54"/>
      <c r="C9" s="54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O83"/>
  <sheetViews>
    <sheetView tabSelected="1" zoomScaleNormal="100" zoomScaleSheetLayoutView="100" workbookViewId="0">
      <selection activeCell="B16" sqref="B16"/>
    </sheetView>
  </sheetViews>
  <sheetFormatPr defaultRowHeight="12.75"/>
  <cols>
    <col min="1" max="1" width="27.85546875" style="22" customWidth="1"/>
    <col min="2" max="2" width="47.140625" style="22" customWidth="1"/>
    <col min="3" max="3" width="15.42578125" style="22" hidden="1" customWidth="1"/>
    <col min="4" max="4" width="14.28515625" style="22" hidden="1" customWidth="1"/>
    <col min="5" max="5" width="15.5703125" style="22" hidden="1" customWidth="1"/>
    <col min="6" max="6" width="14.28515625" style="22" hidden="1" customWidth="1"/>
    <col min="7" max="7" width="15.42578125" style="22" hidden="1" customWidth="1"/>
    <col min="8" max="8" width="12.42578125" style="22" hidden="1" customWidth="1"/>
    <col min="9" max="9" width="15.5703125" style="22" hidden="1" customWidth="1"/>
    <col min="10" max="10" width="12.42578125" style="22" hidden="1" customWidth="1"/>
    <col min="11" max="14" width="15.5703125" style="22" hidden="1" customWidth="1"/>
    <col min="15" max="15" width="15.5703125" style="22" customWidth="1"/>
    <col min="16" max="16384" width="9.140625" style="22"/>
  </cols>
  <sheetData>
    <row r="1" spans="1:15" ht="15.75">
      <c r="A1" s="56" t="s">
        <v>145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</row>
    <row r="2" spans="1:15" ht="15.75">
      <c r="A2" s="56" t="s">
        <v>62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</row>
    <row r="3" spans="1:15" ht="15.75">
      <c r="A3" s="56" t="s">
        <v>143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</row>
    <row r="5" spans="1:15" ht="18.75">
      <c r="A5" s="58" t="s">
        <v>21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</row>
    <row r="6" spans="1:15" ht="18" customHeight="1">
      <c r="A6" s="58" t="s">
        <v>131</v>
      </c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</row>
    <row r="7" spans="1:15" ht="18.75">
      <c r="A7" s="58" t="s">
        <v>133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</row>
    <row r="8" spans="1:15" ht="18.75">
      <c r="A8" s="57"/>
      <c r="B8" s="57"/>
    </row>
    <row r="9" spans="1:15" ht="42.75" customHeight="1">
      <c r="A9" s="23" t="s">
        <v>5</v>
      </c>
      <c r="B9" s="23" t="s">
        <v>20</v>
      </c>
      <c r="C9" s="24" t="s">
        <v>134</v>
      </c>
      <c r="D9" s="24" t="s">
        <v>138</v>
      </c>
      <c r="E9" s="24" t="s">
        <v>134</v>
      </c>
      <c r="F9" s="24" t="s">
        <v>138</v>
      </c>
      <c r="G9" s="24" t="s">
        <v>134</v>
      </c>
      <c r="H9" s="24" t="s">
        <v>138</v>
      </c>
      <c r="I9" s="24" t="s">
        <v>134</v>
      </c>
      <c r="J9" s="24" t="s">
        <v>140</v>
      </c>
      <c r="K9" s="24" t="s">
        <v>134</v>
      </c>
      <c r="L9" s="24" t="s">
        <v>141</v>
      </c>
      <c r="M9" s="24" t="s">
        <v>134</v>
      </c>
      <c r="N9" s="24" t="s">
        <v>142</v>
      </c>
      <c r="O9" s="24" t="s">
        <v>134</v>
      </c>
    </row>
    <row r="10" spans="1:15" ht="49.5" customHeight="1">
      <c r="A10" s="25" t="s">
        <v>22</v>
      </c>
      <c r="B10" s="26" t="s">
        <v>71</v>
      </c>
      <c r="C10" s="21">
        <f>C11-C13</f>
        <v>3127894000</v>
      </c>
      <c r="D10" s="21">
        <f>D11-D13</f>
        <v>0</v>
      </c>
      <c r="E10" s="21">
        <f>C10+D10</f>
        <v>3127894000</v>
      </c>
      <c r="F10" s="21">
        <f>F11-F13</f>
        <v>0</v>
      </c>
      <c r="G10" s="21">
        <f>E10+F10</f>
        <v>3127894000</v>
      </c>
      <c r="H10" s="21">
        <f>H11-H13</f>
        <v>0</v>
      </c>
      <c r="I10" s="21">
        <f>G10+H10</f>
        <v>3127894000</v>
      </c>
      <c r="J10" s="21">
        <f>J11-J13</f>
        <v>0</v>
      </c>
      <c r="K10" s="21">
        <f>I10+J10</f>
        <v>3127894000</v>
      </c>
      <c r="L10" s="21">
        <f>L11-L13</f>
        <v>0</v>
      </c>
      <c r="M10" s="21">
        <f>M11-M13</f>
        <v>3127894000</v>
      </c>
      <c r="N10" s="21">
        <f>N11-N13</f>
        <v>0</v>
      </c>
      <c r="O10" s="21">
        <f>M10+N10</f>
        <v>3127894000</v>
      </c>
    </row>
    <row r="11" spans="1:15" ht="63.75" customHeight="1">
      <c r="A11" s="25" t="s">
        <v>23</v>
      </c>
      <c r="B11" s="26" t="s">
        <v>72</v>
      </c>
      <c r="C11" s="21">
        <f>C12</f>
        <v>4177894000</v>
      </c>
      <c r="D11" s="21">
        <f>D12</f>
        <v>0</v>
      </c>
      <c r="E11" s="21">
        <f t="shared" ref="E11:E51" si="0">C11+D11</f>
        <v>4177894000</v>
      </c>
      <c r="F11" s="21">
        <f>F12</f>
        <v>0</v>
      </c>
      <c r="G11" s="21">
        <f t="shared" ref="G11:G16" si="1">E11+F11</f>
        <v>4177894000</v>
      </c>
      <c r="H11" s="21">
        <f>H12</f>
        <v>0</v>
      </c>
      <c r="I11" s="21">
        <f t="shared" ref="I11:I51" si="2">G11+H11</f>
        <v>4177894000</v>
      </c>
      <c r="J11" s="21">
        <f>J12</f>
        <v>0</v>
      </c>
      <c r="K11" s="21">
        <f t="shared" ref="K11:K51" si="3">I11+J11</f>
        <v>4177894000</v>
      </c>
      <c r="L11" s="21">
        <f>L12</f>
        <v>0</v>
      </c>
      <c r="M11" s="21">
        <f>M12</f>
        <v>4177894000</v>
      </c>
      <c r="N11" s="21">
        <f>N12</f>
        <v>0</v>
      </c>
      <c r="O11" s="21">
        <f t="shared" ref="O11:O51" si="4">M11+N11</f>
        <v>4177894000</v>
      </c>
    </row>
    <row r="12" spans="1:15" ht="63" customHeight="1">
      <c r="A12" s="27" t="s">
        <v>7</v>
      </c>
      <c r="B12" s="28" t="s">
        <v>92</v>
      </c>
      <c r="C12" s="29">
        <v>4177894000</v>
      </c>
      <c r="D12" s="29"/>
      <c r="E12" s="29">
        <f t="shared" si="0"/>
        <v>4177894000</v>
      </c>
      <c r="F12" s="29"/>
      <c r="G12" s="29">
        <f t="shared" si="1"/>
        <v>4177894000</v>
      </c>
      <c r="H12" s="29"/>
      <c r="I12" s="29">
        <f t="shared" si="2"/>
        <v>4177894000</v>
      </c>
      <c r="J12" s="29"/>
      <c r="K12" s="29">
        <f t="shared" si="3"/>
        <v>4177894000</v>
      </c>
      <c r="L12" s="29"/>
      <c r="M12" s="29">
        <f>K12+L12</f>
        <v>4177894000</v>
      </c>
      <c r="N12" s="29"/>
      <c r="O12" s="29">
        <f t="shared" si="4"/>
        <v>4177894000</v>
      </c>
    </row>
    <row r="13" spans="1:15" ht="62.25" customHeight="1">
      <c r="A13" s="25" t="s">
        <v>24</v>
      </c>
      <c r="B13" s="26" t="s">
        <v>104</v>
      </c>
      <c r="C13" s="21">
        <f>C14</f>
        <v>1050000000</v>
      </c>
      <c r="D13" s="21">
        <f>D14</f>
        <v>0</v>
      </c>
      <c r="E13" s="21">
        <f t="shared" si="0"/>
        <v>1050000000</v>
      </c>
      <c r="F13" s="21">
        <f>F14</f>
        <v>0</v>
      </c>
      <c r="G13" s="21">
        <f t="shared" si="1"/>
        <v>1050000000</v>
      </c>
      <c r="H13" s="21">
        <f>H14</f>
        <v>0</v>
      </c>
      <c r="I13" s="21">
        <f t="shared" si="2"/>
        <v>1050000000</v>
      </c>
      <c r="J13" s="21">
        <f>J14</f>
        <v>0</v>
      </c>
      <c r="K13" s="21">
        <f t="shared" si="3"/>
        <v>1050000000</v>
      </c>
      <c r="L13" s="21">
        <f>L14</f>
        <v>0</v>
      </c>
      <c r="M13" s="21">
        <f>M14</f>
        <v>1050000000</v>
      </c>
      <c r="N13" s="21">
        <f>N14</f>
        <v>0</v>
      </c>
      <c r="O13" s="21">
        <f t="shared" si="4"/>
        <v>1050000000</v>
      </c>
    </row>
    <row r="14" spans="1:15" ht="63" customHeight="1">
      <c r="A14" s="27" t="s">
        <v>8</v>
      </c>
      <c r="B14" s="28" t="s">
        <v>93</v>
      </c>
      <c r="C14" s="29">
        <v>1050000000</v>
      </c>
      <c r="D14" s="29"/>
      <c r="E14" s="29">
        <f t="shared" si="0"/>
        <v>1050000000</v>
      </c>
      <c r="F14" s="29"/>
      <c r="G14" s="29">
        <f t="shared" si="1"/>
        <v>1050000000</v>
      </c>
      <c r="H14" s="29"/>
      <c r="I14" s="29">
        <f t="shared" si="2"/>
        <v>1050000000</v>
      </c>
      <c r="J14" s="29"/>
      <c r="K14" s="29">
        <f t="shared" si="3"/>
        <v>1050000000</v>
      </c>
      <c r="L14" s="29"/>
      <c r="M14" s="29">
        <f>K14+L14</f>
        <v>1050000000</v>
      </c>
      <c r="N14" s="29"/>
      <c r="O14" s="29">
        <f t="shared" si="4"/>
        <v>1050000000</v>
      </c>
    </row>
    <row r="15" spans="1:15" ht="31.5">
      <c r="A15" s="25" t="s">
        <v>73</v>
      </c>
      <c r="B15" s="26" t="s">
        <v>74</v>
      </c>
      <c r="C15" s="21">
        <f>C16-C18</f>
        <v>2155633282</v>
      </c>
      <c r="D15" s="21">
        <f>D16-D18</f>
        <v>419151032</v>
      </c>
      <c r="E15" s="21">
        <f t="shared" si="0"/>
        <v>2574784314</v>
      </c>
      <c r="F15" s="21">
        <f>F16-F18</f>
        <v>260000000</v>
      </c>
      <c r="G15" s="21">
        <f t="shared" si="1"/>
        <v>2834784314</v>
      </c>
      <c r="H15" s="21">
        <f>H16-H18</f>
        <v>494750761</v>
      </c>
      <c r="I15" s="21">
        <f t="shared" si="2"/>
        <v>3329535075</v>
      </c>
      <c r="J15" s="21">
        <f>J16-J18</f>
        <v>-7462500</v>
      </c>
      <c r="K15" s="21">
        <f t="shared" si="3"/>
        <v>3322072575</v>
      </c>
      <c r="L15" s="21">
        <f>L16-L18</f>
        <v>141554000</v>
      </c>
      <c r="M15" s="21">
        <f>M16-M18</f>
        <v>3463626575</v>
      </c>
      <c r="N15" s="21">
        <f>N16-N18</f>
        <v>226355701</v>
      </c>
      <c r="O15" s="21">
        <f t="shared" si="4"/>
        <v>3689982276</v>
      </c>
    </row>
    <row r="16" spans="1:15" ht="30" customHeight="1">
      <c r="A16" s="25" t="s">
        <v>75</v>
      </c>
      <c r="B16" s="26" t="s">
        <v>76</v>
      </c>
      <c r="C16" s="21">
        <f>C17</f>
        <v>7605633282</v>
      </c>
      <c r="D16" s="21">
        <f>D17</f>
        <v>419151032</v>
      </c>
      <c r="E16" s="21">
        <f t="shared" si="0"/>
        <v>8024784314</v>
      </c>
      <c r="F16" s="21">
        <f>F17</f>
        <v>260000000</v>
      </c>
      <c r="G16" s="21">
        <f t="shared" si="1"/>
        <v>8284784314</v>
      </c>
      <c r="H16" s="21">
        <f>H17</f>
        <v>494750761</v>
      </c>
      <c r="I16" s="21">
        <f t="shared" si="2"/>
        <v>8779535075</v>
      </c>
      <c r="J16" s="21">
        <f>J17</f>
        <v>-7462500</v>
      </c>
      <c r="K16" s="21">
        <f t="shared" si="3"/>
        <v>8772072575</v>
      </c>
      <c r="L16" s="21">
        <f>L17</f>
        <v>141554000</v>
      </c>
      <c r="M16" s="21">
        <f>M17</f>
        <v>8913626575</v>
      </c>
      <c r="N16" s="21">
        <f>N17</f>
        <v>1326355701</v>
      </c>
      <c r="O16" s="21">
        <f t="shared" si="4"/>
        <v>10239982276</v>
      </c>
    </row>
    <row r="17" spans="1:15" ht="48.75" customHeight="1">
      <c r="A17" s="27" t="s">
        <v>77</v>
      </c>
      <c r="B17" s="30" t="s">
        <v>106</v>
      </c>
      <c r="C17" s="29">
        <v>7605633282</v>
      </c>
      <c r="D17" s="29">
        <v>419151032</v>
      </c>
      <c r="E17" s="29">
        <f>C17+D17</f>
        <v>8024784314</v>
      </c>
      <c r="F17" s="29">
        <v>260000000</v>
      </c>
      <c r="G17" s="29">
        <f t="shared" ref="G17:G47" si="5">E17+F17</f>
        <v>8284784314</v>
      </c>
      <c r="H17" s="29">
        <v>494750761</v>
      </c>
      <c r="I17" s="29">
        <f t="shared" si="2"/>
        <v>8779535075</v>
      </c>
      <c r="J17" s="31">
        <v>-7462500</v>
      </c>
      <c r="K17" s="29">
        <f t="shared" si="3"/>
        <v>8772072575</v>
      </c>
      <c r="L17" s="29">
        <v>141554000</v>
      </c>
      <c r="M17" s="29">
        <f>K17+L17</f>
        <v>8913626575</v>
      </c>
      <c r="N17" s="29">
        <v>1326355701</v>
      </c>
      <c r="O17" s="29">
        <f t="shared" si="4"/>
        <v>10239982276</v>
      </c>
    </row>
    <row r="18" spans="1:15" ht="50.25" customHeight="1">
      <c r="A18" s="25" t="s">
        <v>78</v>
      </c>
      <c r="B18" s="32" t="s">
        <v>79</v>
      </c>
      <c r="C18" s="21">
        <f>C19</f>
        <v>5450000000</v>
      </c>
      <c r="D18" s="21">
        <f>D19</f>
        <v>0</v>
      </c>
      <c r="E18" s="21">
        <f t="shared" si="0"/>
        <v>5450000000</v>
      </c>
      <c r="F18" s="21">
        <f>F19</f>
        <v>0</v>
      </c>
      <c r="G18" s="21">
        <f t="shared" si="5"/>
        <v>5450000000</v>
      </c>
      <c r="H18" s="21">
        <f>H19</f>
        <v>0</v>
      </c>
      <c r="I18" s="21">
        <f t="shared" si="2"/>
        <v>5450000000</v>
      </c>
      <c r="J18" s="21">
        <f>J19</f>
        <v>0</v>
      </c>
      <c r="K18" s="21">
        <f t="shared" si="3"/>
        <v>5450000000</v>
      </c>
      <c r="L18" s="21">
        <f>L19</f>
        <v>0</v>
      </c>
      <c r="M18" s="21">
        <f>M19</f>
        <v>5450000000</v>
      </c>
      <c r="N18" s="21">
        <f>N19</f>
        <v>1100000000</v>
      </c>
      <c r="O18" s="21">
        <f t="shared" si="4"/>
        <v>6550000000</v>
      </c>
    </row>
    <row r="19" spans="1:15" ht="48" customHeight="1">
      <c r="A19" s="27" t="s">
        <v>80</v>
      </c>
      <c r="B19" s="28" t="s">
        <v>135</v>
      </c>
      <c r="C19" s="29">
        <v>5450000000</v>
      </c>
      <c r="D19" s="29"/>
      <c r="E19" s="29">
        <f t="shared" si="0"/>
        <v>5450000000</v>
      </c>
      <c r="F19" s="29"/>
      <c r="G19" s="29">
        <f t="shared" si="5"/>
        <v>5450000000</v>
      </c>
      <c r="H19" s="29"/>
      <c r="I19" s="29">
        <f t="shared" si="2"/>
        <v>5450000000</v>
      </c>
      <c r="J19" s="29"/>
      <c r="K19" s="29">
        <f t="shared" si="3"/>
        <v>5450000000</v>
      </c>
      <c r="L19" s="29"/>
      <c r="M19" s="29">
        <f>K19+L19</f>
        <v>5450000000</v>
      </c>
      <c r="N19" s="29">
        <v>1100000000</v>
      </c>
      <c r="O19" s="29">
        <f t="shared" si="4"/>
        <v>6550000000</v>
      </c>
    </row>
    <row r="20" spans="1:15" ht="33.75" customHeight="1">
      <c r="A20" s="25" t="s">
        <v>81</v>
      </c>
      <c r="B20" s="26" t="s">
        <v>144</v>
      </c>
      <c r="C20" s="21">
        <f>C21-C25</f>
        <v>-1266235100</v>
      </c>
      <c r="D20" s="21">
        <f>D21-D25</f>
        <v>0</v>
      </c>
      <c r="E20" s="21">
        <f t="shared" si="0"/>
        <v>-1266235100</v>
      </c>
      <c r="F20" s="21">
        <f>F21-F25</f>
        <v>0</v>
      </c>
      <c r="G20" s="21">
        <f t="shared" si="5"/>
        <v>-1266235100</v>
      </c>
      <c r="H20" s="21">
        <f>H21-H25</f>
        <v>0</v>
      </c>
      <c r="I20" s="21">
        <f t="shared" si="2"/>
        <v>-1266235100</v>
      </c>
      <c r="J20" s="21">
        <f>J21-J25</f>
        <v>0</v>
      </c>
      <c r="K20" s="21">
        <f t="shared" si="3"/>
        <v>-1266235100</v>
      </c>
      <c r="L20" s="21">
        <f>L21-L25</f>
        <v>0</v>
      </c>
      <c r="M20" s="21">
        <f>M21-M25</f>
        <v>-1266235100</v>
      </c>
      <c r="N20" s="21">
        <f>N23-N25</f>
        <v>62681000</v>
      </c>
      <c r="O20" s="21">
        <f t="shared" si="4"/>
        <v>-1203554100</v>
      </c>
    </row>
    <row r="21" spans="1:15" ht="63" hidden="1">
      <c r="A21" s="25" t="s">
        <v>110</v>
      </c>
      <c r="B21" s="26" t="s">
        <v>111</v>
      </c>
      <c r="C21" s="21">
        <f>C22</f>
        <v>0</v>
      </c>
      <c r="D21" s="21">
        <f>D22</f>
        <v>0</v>
      </c>
      <c r="E21" s="21">
        <f t="shared" si="0"/>
        <v>0</v>
      </c>
      <c r="F21" s="21">
        <f>F22</f>
        <v>0</v>
      </c>
      <c r="G21" s="21">
        <f t="shared" si="5"/>
        <v>0</v>
      </c>
      <c r="H21" s="21">
        <f>H22</f>
        <v>0</v>
      </c>
      <c r="I21" s="21">
        <f t="shared" si="2"/>
        <v>0</v>
      </c>
      <c r="J21" s="21">
        <f>J22</f>
        <v>0</v>
      </c>
      <c r="K21" s="21">
        <f t="shared" si="3"/>
        <v>0</v>
      </c>
      <c r="L21" s="21">
        <f>L22</f>
        <v>0</v>
      </c>
      <c r="M21" s="21"/>
      <c r="N21" s="21">
        <f>N22</f>
        <v>0</v>
      </c>
      <c r="O21" s="21">
        <f t="shared" si="4"/>
        <v>0</v>
      </c>
    </row>
    <row r="22" spans="1:15" ht="63" hidden="1">
      <c r="A22" s="27" t="s">
        <v>112</v>
      </c>
      <c r="B22" s="28" t="s">
        <v>113</v>
      </c>
      <c r="C22" s="33"/>
      <c r="D22" s="33"/>
      <c r="E22" s="33">
        <f t="shared" si="0"/>
        <v>0</v>
      </c>
      <c r="F22" s="33"/>
      <c r="G22" s="33">
        <f t="shared" si="5"/>
        <v>0</v>
      </c>
      <c r="H22" s="33"/>
      <c r="I22" s="33">
        <f t="shared" si="2"/>
        <v>0</v>
      </c>
      <c r="J22" s="33"/>
      <c r="K22" s="33">
        <f t="shared" si="3"/>
        <v>0</v>
      </c>
      <c r="L22" s="33"/>
      <c r="M22" s="33"/>
      <c r="N22" s="33"/>
      <c r="O22" s="33">
        <f t="shared" si="4"/>
        <v>0</v>
      </c>
    </row>
    <row r="23" spans="1:15" s="37" customFormat="1" ht="48" customHeight="1">
      <c r="A23" s="34" t="s">
        <v>110</v>
      </c>
      <c r="B23" s="35" t="s">
        <v>111</v>
      </c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>
        <f>N24</f>
        <v>62681000</v>
      </c>
      <c r="O23" s="36">
        <f>M23+N23</f>
        <v>62681000</v>
      </c>
    </row>
    <row r="24" spans="1:15" ht="63">
      <c r="A24" s="27" t="s">
        <v>112</v>
      </c>
      <c r="B24" s="28" t="s">
        <v>113</v>
      </c>
      <c r="C24" s="33"/>
      <c r="D24" s="33"/>
      <c r="E24" s="33"/>
      <c r="F24" s="33"/>
      <c r="G24" s="33"/>
      <c r="H24" s="33"/>
      <c r="I24" s="33"/>
      <c r="J24" s="33"/>
      <c r="K24" s="33"/>
      <c r="L24" s="33"/>
      <c r="M24" s="33">
        <v>0</v>
      </c>
      <c r="N24" s="33">
        <v>62681000</v>
      </c>
      <c r="O24" s="33">
        <f>M24+N24</f>
        <v>62681000</v>
      </c>
    </row>
    <row r="25" spans="1:15" ht="63.75" customHeight="1">
      <c r="A25" s="25" t="s">
        <v>82</v>
      </c>
      <c r="B25" s="26" t="s">
        <v>83</v>
      </c>
      <c r="C25" s="21">
        <f>C26</f>
        <v>1266235100</v>
      </c>
      <c r="D25" s="21">
        <f>D26</f>
        <v>0</v>
      </c>
      <c r="E25" s="21">
        <f t="shared" si="0"/>
        <v>1266235100</v>
      </c>
      <c r="F25" s="21">
        <f>F26</f>
        <v>0</v>
      </c>
      <c r="G25" s="21">
        <f t="shared" si="5"/>
        <v>1266235100</v>
      </c>
      <c r="H25" s="21">
        <f>H26</f>
        <v>0</v>
      </c>
      <c r="I25" s="21">
        <f t="shared" si="2"/>
        <v>1266235100</v>
      </c>
      <c r="J25" s="21">
        <f>J26</f>
        <v>0</v>
      </c>
      <c r="K25" s="21">
        <f t="shared" si="3"/>
        <v>1266235100</v>
      </c>
      <c r="L25" s="21">
        <f>L26</f>
        <v>0</v>
      </c>
      <c r="M25" s="21">
        <f>M26</f>
        <v>1266235100</v>
      </c>
      <c r="N25" s="21">
        <f>N26</f>
        <v>0</v>
      </c>
      <c r="O25" s="21">
        <f t="shared" si="4"/>
        <v>1266235100</v>
      </c>
    </row>
    <row r="26" spans="1:15" ht="63">
      <c r="A26" s="27" t="s">
        <v>84</v>
      </c>
      <c r="B26" s="30" t="s">
        <v>85</v>
      </c>
      <c r="C26" s="29">
        <v>1266235100</v>
      </c>
      <c r="D26" s="29"/>
      <c r="E26" s="29">
        <f t="shared" si="0"/>
        <v>1266235100</v>
      </c>
      <c r="F26" s="29"/>
      <c r="G26" s="29">
        <f t="shared" si="5"/>
        <v>1266235100</v>
      </c>
      <c r="H26" s="29"/>
      <c r="I26" s="29">
        <f t="shared" si="2"/>
        <v>1266235100</v>
      </c>
      <c r="J26" s="29"/>
      <c r="K26" s="29">
        <f t="shared" si="3"/>
        <v>1266235100</v>
      </c>
      <c r="L26" s="29"/>
      <c r="M26" s="29">
        <f>K26+L26</f>
        <v>1266235100</v>
      </c>
      <c r="N26" s="29"/>
      <c r="O26" s="29">
        <f t="shared" si="4"/>
        <v>1266235100</v>
      </c>
    </row>
    <row r="27" spans="1:15" ht="47.25" hidden="1">
      <c r="A27" s="27"/>
      <c r="B27" s="32" t="s">
        <v>0</v>
      </c>
      <c r="C27" s="38">
        <v>0</v>
      </c>
      <c r="D27" s="38">
        <v>0</v>
      </c>
      <c r="E27" s="38">
        <f t="shared" si="0"/>
        <v>0</v>
      </c>
      <c r="F27" s="38">
        <v>0</v>
      </c>
      <c r="G27" s="38">
        <f t="shared" si="5"/>
        <v>0</v>
      </c>
      <c r="H27" s="38">
        <v>0</v>
      </c>
      <c r="I27" s="38">
        <f t="shared" si="2"/>
        <v>0</v>
      </c>
      <c r="J27" s="38">
        <v>0</v>
      </c>
      <c r="K27" s="38">
        <f t="shared" si="3"/>
        <v>0</v>
      </c>
      <c r="L27" s="38">
        <v>0</v>
      </c>
      <c r="M27" s="38"/>
      <c r="N27" s="38">
        <v>0</v>
      </c>
      <c r="O27" s="38">
        <f t="shared" si="4"/>
        <v>0</v>
      </c>
    </row>
    <row r="28" spans="1:15" ht="63" hidden="1">
      <c r="A28" s="27"/>
      <c r="B28" s="30" t="s">
        <v>1</v>
      </c>
      <c r="C28" s="38">
        <v>0</v>
      </c>
      <c r="D28" s="38">
        <v>0</v>
      </c>
      <c r="E28" s="38">
        <f t="shared" si="0"/>
        <v>0</v>
      </c>
      <c r="F28" s="38">
        <v>0</v>
      </c>
      <c r="G28" s="38">
        <f t="shared" si="5"/>
        <v>0</v>
      </c>
      <c r="H28" s="38">
        <v>0</v>
      </c>
      <c r="I28" s="38">
        <f t="shared" si="2"/>
        <v>0</v>
      </c>
      <c r="J28" s="38">
        <v>0</v>
      </c>
      <c r="K28" s="38">
        <f t="shared" si="3"/>
        <v>0</v>
      </c>
      <c r="L28" s="38">
        <v>0</v>
      </c>
      <c r="M28" s="38"/>
      <c r="N28" s="38">
        <v>0</v>
      </c>
      <c r="O28" s="38">
        <f t="shared" si="4"/>
        <v>0</v>
      </c>
    </row>
    <row r="29" spans="1:15" ht="31.5" hidden="1">
      <c r="A29" s="27"/>
      <c r="B29" s="30" t="s">
        <v>2</v>
      </c>
      <c r="C29" s="38">
        <v>0</v>
      </c>
      <c r="D29" s="38">
        <v>0</v>
      </c>
      <c r="E29" s="38">
        <f t="shared" si="0"/>
        <v>0</v>
      </c>
      <c r="F29" s="38">
        <v>0</v>
      </c>
      <c r="G29" s="38">
        <f t="shared" si="5"/>
        <v>0</v>
      </c>
      <c r="H29" s="38">
        <v>0</v>
      </c>
      <c r="I29" s="38">
        <f t="shared" si="2"/>
        <v>0</v>
      </c>
      <c r="J29" s="38">
        <v>0</v>
      </c>
      <c r="K29" s="38">
        <f t="shared" si="3"/>
        <v>0</v>
      </c>
      <c r="L29" s="38">
        <v>0</v>
      </c>
      <c r="M29" s="38"/>
      <c r="N29" s="38">
        <v>0</v>
      </c>
      <c r="O29" s="38">
        <f t="shared" si="4"/>
        <v>0</v>
      </c>
    </row>
    <row r="30" spans="1:15" s="42" customFormat="1" ht="47.25" hidden="1">
      <c r="A30" s="39" t="s">
        <v>64</v>
      </c>
      <c r="B30" s="40" t="s">
        <v>68</v>
      </c>
      <c r="C30" s="41">
        <v>0</v>
      </c>
      <c r="D30" s="41">
        <v>0</v>
      </c>
      <c r="E30" s="41">
        <f t="shared" si="0"/>
        <v>0</v>
      </c>
      <c r="F30" s="41">
        <v>0</v>
      </c>
      <c r="G30" s="41">
        <f t="shared" si="5"/>
        <v>0</v>
      </c>
      <c r="H30" s="41">
        <v>0</v>
      </c>
      <c r="I30" s="41">
        <f t="shared" si="2"/>
        <v>0</v>
      </c>
      <c r="J30" s="41">
        <v>0</v>
      </c>
      <c r="K30" s="41">
        <f t="shared" si="3"/>
        <v>0</v>
      </c>
      <c r="L30" s="41">
        <v>0</v>
      </c>
      <c r="M30" s="41"/>
      <c r="N30" s="41">
        <v>0</v>
      </c>
      <c r="O30" s="41">
        <f t="shared" si="4"/>
        <v>0</v>
      </c>
    </row>
    <row r="31" spans="1:15" s="42" customFormat="1" ht="47.25" hidden="1">
      <c r="A31" s="43" t="s">
        <v>65</v>
      </c>
      <c r="B31" s="44" t="s">
        <v>66</v>
      </c>
      <c r="C31" s="45">
        <v>0</v>
      </c>
      <c r="D31" s="45">
        <v>0</v>
      </c>
      <c r="E31" s="45">
        <f t="shared" si="0"/>
        <v>0</v>
      </c>
      <c r="F31" s="45">
        <v>0</v>
      </c>
      <c r="G31" s="45">
        <f t="shared" si="5"/>
        <v>0</v>
      </c>
      <c r="H31" s="45">
        <v>0</v>
      </c>
      <c r="I31" s="45">
        <f t="shared" si="2"/>
        <v>0</v>
      </c>
      <c r="J31" s="45">
        <v>0</v>
      </c>
      <c r="K31" s="45">
        <f t="shared" si="3"/>
        <v>0</v>
      </c>
      <c r="L31" s="45">
        <v>0</v>
      </c>
      <c r="M31" s="45"/>
      <c r="N31" s="45">
        <v>0</v>
      </c>
      <c r="O31" s="45">
        <f t="shared" si="4"/>
        <v>0</v>
      </c>
    </row>
    <row r="32" spans="1:15" ht="47.25">
      <c r="A32" s="25" t="s">
        <v>86</v>
      </c>
      <c r="B32" s="26" t="s">
        <v>29</v>
      </c>
      <c r="C32" s="21">
        <f>C33</f>
        <v>112942000</v>
      </c>
      <c r="D32" s="21">
        <f>D33</f>
        <v>0</v>
      </c>
      <c r="E32" s="21">
        <f t="shared" si="0"/>
        <v>112942000</v>
      </c>
      <c r="F32" s="21">
        <f>F33</f>
        <v>0</v>
      </c>
      <c r="G32" s="21">
        <f t="shared" si="5"/>
        <v>112942000</v>
      </c>
      <c r="H32" s="21">
        <f>H33</f>
        <v>0</v>
      </c>
      <c r="I32" s="21">
        <f t="shared" si="2"/>
        <v>112942000</v>
      </c>
      <c r="J32" s="21">
        <f>J33</f>
        <v>0</v>
      </c>
      <c r="K32" s="21">
        <f t="shared" si="3"/>
        <v>112942000</v>
      </c>
      <c r="L32" s="21">
        <f>L33</f>
        <v>0</v>
      </c>
      <c r="M32" s="21">
        <f>M33</f>
        <v>112942000</v>
      </c>
      <c r="N32" s="21">
        <f>N33</f>
        <v>0</v>
      </c>
      <c r="O32" s="21">
        <f t="shared" si="4"/>
        <v>112942000</v>
      </c>
    </row>
    <row r="33" spans="1:15" ht="47.25" customHeight="1">
      <c r="A33" s="27" t="s">
        <v>114</v>
      </c>
      <c r="B33" s="30" t="s">
        <v>119</v>
      </c>
      <c r="C33" s="29">
        <v>112942000</v>
      </c>
      <c r="D33" s="29"/>
      <c r="E33" s="29">
        <f t="shared" si="0"/>
        <v>112942000</v>
      </c>
      <c r="F33" s="29"/>
      <c r="G33" s="29">
        <f t="shared" si="5"/>
        <v>112942000</v>
      </c>
      <c r="H33" s="29"/>
      <c r="I33" s="29">
        <f t="shared" si="2"/>
        <v>112942000</v>
      </c>
      <c r="J33" s="29"/>
      <c r="K33" s="29">
        <f t="shared" si="3"/>
        <v>112942000</v>
      </c>
      <c r="L33" s="29"/>
      <c r="M33" s="29">
        <f>K33+L33</f>
        <v>112942000</v>
      </c>
      <c r="N33" s="29"/>
      <c r="O33" s="29">
        <f t="shared" si="4"/>
        <v>112942000</v>
      </c>
    </row>
    <row r="34" spans="1:15" ht="49.5" hidden="1" customHeight="1">
      <c r="A34" s="25" t="s">
        <v>47</v>
      </c>
      <c r="B34" s="46" t="s">
        <v>32</v>
      </c>
      <c r="C34" s="21">
        <v>0</v>
      </c>
      <c r="D34" s="21">
        <v>0</v>
      </c>
      <c r="E34" s="21">
        <f t="shared" si="0"/>
        <v>0</v>
      </c>
      <c r="F34" s="21">
        <v>0</v>
      </c>
      <c r="G34" s="21">
        <f t="shared" si="5"/>
        <v>0</v>
      </c>
      <c r="H34" s="21">
        <v>0</v>
      </c>
      <c r="I34" s="21">
        <f t="shared" si="2"/>
        <v>0</v>
      </c>
      <c r="J34" s="21">
        <v>0</v>
      </c>
      <c r="K34" s="21">
        <f t="shared" si="3"/>
        <v>0</v>
      </c>
      <c r="L34" s="21">
        <v>0</v>
      </c>
      <c r="M34" s="21"/>
      <c r="N34" s="21">
        <v>0</v>
      </c>
      <c r="O34" s="21">
        <f t="shared" si="4"/>
        <v>0</v>
      </c>
    </row>
    <row r="35" spans="1:15" ht="47.25" hidden="1">
      <c r="A35" s="27" t="s">
        <v>48</v>
      </c>
      <c r="B35" s="28" t="s">
        <v>55</v>
      </c>
      <c r="C35" s="38">
        <v>0</v>
      </c>
      <c r="D35" s="38">
        <v>0</v>
      </c>
      <c r="E35" s="38">
        <f t="shared" si="0"/>
        <v>0</v>
      </c>
      <c r="F35" s="38">
        <v>0</v>
      </c>
      <c r="G35" s="38">
        <f t="shared" si="5"/>
        <v>0</v>
      </c>
      <c r="H35" s="38">
        <v>0</v>
      </c>
      <c r="I35" s="38">
        <f t="shared" si="2"/>
        <v>0</v>
      </c>
      <c r="J35" s="38">
        <v>0</v>
      </c>
      <c r="K35" s="38">
        <f t="shared" si="3"/>
        <v>0</v>
      </c>
      <c r="L35" s="38">
        <v>0</v>
      </c>
      <c r="M35" s="38"/>
      <c r="N35" s="38">
        <v>0</v>
      </c>
      <c r="O35" s="38">
        <f t="shared" si="4"/>
        <v>0</v>
      </c>
    </row>
    <row r="36" spans="1:15" ht="46.5" customHeight="1">
      <c r="A36" s="25" t="s">
        <v>87</v>
      </c>
      <c r="B36" s="26" t="s">
        <v>105</v>
      </c>
      <c r="C36" s="47">
        <f>C41-C37</f>
        <v>860000</v>
      </c>
      <c r="D36" s="47">
        <f>D41-D37</f>
        <v>0</v>
      </c>
      <c r="E36" s="47">
        <f t="shared" si="0"/>
        <v>860000</v>
      </c>
      <c r="F36" s="47">
        <f>F41-F37</f>
        <v>0</v>
      </c>
      <c r="G36" s="47">
        <f t="shared" si="5"/>
        <v>860000</v>
      </c>
      <c r="H36" s="47">
        <f>H41-H37</f>
        <v>0</v>
      </c>
      <c r="I36" s="47">
        <f t="shared" si="2"/>
        <v>860000</v>
      </c>
      <c r="J36" s="47">
        <f>J41-J37</f>
        <v>0</v>
      </c>
      <c r="K36" s="47">
        <f t="shared" si="3"/>
        <v>860000</v>
      </c>
      <c r="L36" s="47">
        <f>L41-L37</f>
        <v>0</v>
      </c>
      <c r="M36" s="47">
        <f>M41-M37</f>
        <v>860000</v>
      </c>
      <c r="N36" s="47">
        <f>N41-N37</f>
        <v>0</v>
      </c>
      <c r="O36" s="47">
        <f t="shared" si="4"/>
        <v>860000</v>
      </c>
    </row>
    <row r="37" spans="1:15" ht="33" customHeight="1">
      <c r="A37" s="25" t="s">
        <v>89</v>
      </c>
      <c r="B37" s="46" t="s">
        <v>136</v>
      </c>
      <c r="C37" s="21">
        <f>C38+C39+C40</f>
        <v>827000000</v>
      </c>
      <c r="D37" s="21">
        <f>D38+D39+D40</f>
        <v>0</v>
      </c>
      <c r="E37" s="21">
        <f t="shared" si="0"/>
        <v>827000000</v>
      </c>
      <c r="F37" s="21">
        <f>F38+F39+F40</f>
        <v>0</v>
      </c>
      <c r="G37" s="21">
        <f t="shared" si="5"/>
        <v>827000000</v>
      </c>
      <c r="H37" s="21">
        <f>H38+H39+H40</f>
        <v>0</v>
      </c>
      <c r="I37" s="21">
        <f t="shared" si="2"/>
        <v>827000000</v>
      </c>
      <c r="J37" s="21">
        <f>J38+J39+J40</f>
        <v>0</v>
      </c>
      <c r="K37" s="21">
        <f t="shared" si="3"/>
        <v>827000000</v>
      </c>
      <c r="L37" s="21">
        <f>L38+L39+L40</f>
        <v>0</v>
      </c>
      <c r="M37" s="21">
        <f>M38+M39+M40</f>
        <v>827000000</v>
      </c>
      <c r="N37" s="21">
        <f>N38+N39+N40</f>
        <v>0</v>
      </c>
      <c r="O37" s="21">
        <f t="shared" si="4"/>
        <v>827000000</v>
      </c>
    </row>
    <row r="38" spans="1:15" ht="63" hidden="1">
      <c r="A38" s="27" t="s">
        <v>98</v>
      </c>
      <c r="B38" s="28" t="s">
        <v>99</v>
      </c>
      <c r="C38" s="29"/>
      <c r="D38" s="29"/>
      <c r="E38" s="29">
        <f t="shared" si="0"/>
        <v>0</v>
      </c>
      <c r="F38" s="29"/>
      <c r="G38" s="29">
        <f t="shared" si="5"/>
        <v>0</v>
      </c>
      <c r="H38" s="29"/>
      <c r="I38" s="29">
        <f t="shared" si="2"/>
        <v>0</v>
      </c>
      <c r="J38" s="29"/>
      <c r="K38" s="29">
        <f t="shared" si="3"/>
        <v>0</v>
      </c>
      <c r="L38" s="29"/>
      <c r="M38" s="29"/>
      <c r="N38" s="29"/>
      <c r="O38" s="29">
        <f t="shared" si="4"/>
        <v>0</v>
      </c>
    </row>
    <row r="39" spans="1:15" ht="78.75">
      <c r="A39" s="27" t="s">
        <v>102</v>
      </c>
      <c r="B39" s="28" t="s">
        <v>118</v>
      </c>
      <c r="C39" s="29">
        <v>50000000</v>
      </c>
      <c r="D39" s="29"/>
      <c r="E39" s="29">
        <f t="shared" si="0"/>
        <v>50000000</v>
      </c>
      <c r="F39" s="29"/>
      <c r="G39" s="29">
        <f t="shared" si="5"/>
        <v>50000000</v>
      </c>
      <c r="H39" s="29"/>
      <c r="I39" s="29">
        <f t="shared" si="2"/>
        <v>50000000</v>
      </c>
      <c r="J39" s="29"/>
      <c r="K39" s="29">
        <f t="shared" si="3"/>
        <v>50000000</v>
      </c>
      <c r="L39" s="29"/>
      <c r="M39" s="29">
        <f>K39+L39</f>
        <v>50000000</v>
      </c>
      <c r="N39" s="29"/>
      <c r="O39" s="29">
        <f t="shared" si="4"/>
        <v>50000000</v>
      </c>
    </row>
    <row r="40" spans="1:15" ht="78.75">
      <c r="A40" s="27" t="s">
        <v>107</v>
      </c>
      <c r="B40" s="28" t="s">
        <v>117</v>
      </c>
      <c r="C40" s="29">
        <v>777000000</v>
      </c>
      <c r="D40" s="29"/>
      <c r="E40" s="29">
        <f t="shared" si="0"/>
        <v>777000000</v>
      </c>
      <c r="F40" s="29"/>
      <c r="G40" s="29">
        <f t="shared" si="5"/>
        <v>777000000</v>
      </c>
      <c r="H40" s="29"/>
      <c r="I40" s="29">
        <f t="shared" si="2"/>
        <v>777000000</v>
      </c>
      <c r="J40" s="29"/>
      <c r="K40" s="29">
        <f t="shared" si="3"/>
        <v>777000000</v>
      </c>
      <c r="L40" s="29"/>
      <c r="M40" s="29">
        <f>K40+L40</f>
        <v>777000000</v>
      </c>
      <c r="N40" s="29"/>
      <c r="O40" s="29">
        <f t="shared" si="4"/>
        <v>777000000</v>
      </c>
    </row>
    <row r="41" spans="1:15" ht="49.5" customHeight="1">
      <c r="A41" s="25" t="s">
        <v>88</v>
      </c>
      <c r="B41" s="26" t="s">
        <v>109</v>
      </c>
      <c r="C41" s="21">
        <f>SUM(C42:C46)</f>
        <v>827860000</v>
      </c>
      <c r="D41" s="21">
        <f>SUM(D42:D46)</f>
        <v>0</v>
      </c>
      <c r="E41" s="21">
        <f t="shared" si="0"/>
        <v>827860000</v>
      </c>
      <c r="F41" s="21">
        <f>SUM(F42:F46)</f>
        <v>0</v>
      </c>
      <c r="G41" s="21">
        <f t="shared" si="5"/>
        <v>827860000</v>
      </c>
      <c r="H41" s="21">
        <f>SUM(H42:H46)</f>
        <v>0</v>
      </c>
      <c r="I41" s="21">
        <f t="shared" si="2"/>
        <v>827860000</v>
      </c>
      <c r="J41" s="21">
        <f>SUM(J42:J46)</f>
        <v>0</v>
      </c>
      <c r="K41" s="21">
        <f t="shared" si="3"/>
        <v>827860000</v>
      </c>
      <c r="L41" s="21">
        <f>SUM(L42:L46)</f>
        <v>0</v>
      </c>
      <c r="M41" s="21">
        <f>SUM(M42:M46)</f>
        <v>827860000</v>
      </c>
      <c r="N41" s="21">
        <f>SUM(N42:N46)</f>
        <v>0</v>
      </c>
      <c r="O41" s="21">
        <f t="shared" si="4"/>
        <v>827860000</v>
      </c>
    </row>
    <row r="42" spans="1:15" ht="78.75" hidden="1">
      <c r="A42" s="27" t="s">
        <v>124</v>
      </c>
      <c r="B42" s="28" t="s">
        <v>125</v>
      </c>
      <c r="C42" s="29"/>
      <c r="D42" s="29"/>
      <c r="E42" s="29">
        <f t="shared" si="0"/>
        <v>0</v>
      </c>
      <c r="F42" s="29"/>
      <c r="G42" s="29">
        <f t="shared" si="5"/>
        <v>0</v>
      </c>
      <c r="H42" s="29"/>
      <c r="I42" s="29">
        <f t="shared" si="2"/>
        <v>0</v>
      </c>
      <c r="J42" s="29"/>
      <c r="K42" s="29">
        <f t="shared" si="3"/>
        <v>0</v>
      </c>
      <c r="L42" s="29"/>
      <c r="M42" s="29"/>
      <c r="N42" s="29"/>
      <c r="O42" s="29">
        <f t="shared" si="4"/>
        <v>0</v>
      </c>
    </row>
    <row r="43" spans="1:15" ht="78.75">
      <c r="A43" s="27" t="s">
        <v>126</v>
      </c>
      <c r="B43" s="28" t="s">
        <v>130</v>
      </c>
      <c r="C43" s="29">
        <v>860000</v>
      </c>
      <c r="D43" s="29"/>
      <c r="E43" s="29">
        <f t="shared" si="0"/>
        <v>860000</v>
      </c>
      <c r="F43" s="29"/>
      <c r="G43" s="29">
        <f t="shared" si="5"/>
        <v>860000</v>
      </c>
      <c r="H43" s="29"/>
      <c r="I43" s="29">
        <f t="shared" si="2"/>
        <v>860000</v>
      </c>
      <c r="J43" s="29"/>
      <c r="K43" s="29">
        <f t="shared" si="3"/>
        <v>860000</v>
      </c>
      <c r="L43" s="29"/>
      <c r="M43" s="29">
        <f>K43+L43</f>
        <v>860000</v>
      </c>
      <c r="N43" s="29"/>
      <c r="O43" s="29">
        <f t="shared" si="4"/>
        <v>860000</v>
      </c>
    </row>
    <row r="44" spans="1:15" ht="63" hidden="1">
      <c r="A44" s="27" t="s">
        <v>100</v>
      </c>
      <c r="B44" s="28" t="s">
        <v>101</v>
      </c>
      <c r="C44" s="29"/>
      <c r="D44" s="29"/>
      <c r="E44" s="29">
        <f t="shared" si="0"/>
        <v>0</v>
      </c>
      <c r="F44" s="29"/>
      <c r="G44" s="29">
        <f t="shared" si="5"/>
        <v>0</v>
      </c>
      <c r="H44" s="29"/>
      <c r="I44" s="29">
        <f t="shared" si="2"/>
        <v>0</v>
      </c>
      <c r="J44" s="29"/>
      <c r="K44" s="29">
        <f t="shared" si="3"/>
        <v>0</v>
      </c>
      <c r="L44" s="29"/>
      <c r="M44" s="29"/>
      <c r="N44" s="29"/>
      <c r="O44" s="29">
        <f t="shared" si="4"/>
        <v>0</v>
      </c>
    </row>
    <row r="45" spans="1:15" ht="79.5" customHeight="1">
      <c r="A45" s="27" t="s">
        <v>103</v>
      </c>
      <c r="B45" s="28" t="s">
        <v>115</v>
      </c>
      <c r="C45" s="29">
        <v>50000000</v>
      </c>
      <c r="D45" s="29"/>
      <c r="E45" s="29">
        <f t="shared" si="0"/>
        <v>50000000</v>
      </c>
      <c r="F45" s="29"/>
      <c r="G45" s="29">
        <f t="shared" si="5"/>
        <v>50000000</v>
      </c>
      <c r="H45" s="29"/>
      <c r="I45" s="29">
        <f t="shared" si="2"/>
        <v>50000000</v>
      </c>
      <c r="J45" s="29"/>
      <c r="K45" s="29">
        <f t="shared" si="3"/>
        <v>50000000</v>
      </c>
      <c r="L45" s="29"/>
      <c r="M45" s="29">
        <f>K45+L45</f>
        <v>50000000</v>
      </c>
      <c r="N45" s="29"/>
      <c r="O45" s="29">
        <f t="shared" si="4"/>
        <v>50000000</v>
      </c>
    </row>
    <row r="46" spans="1:15" ht="79.5" customHeight="1">
      <c r="A46" s="27" t="s">
        <v>108</v>
      </c>
      <c r="B46" s="48" t="s">
        <v>116</v>
      </c>
      <c r="C46" s="29">
        <v>777000000</v>
      </c>
      <c r="D46" s="29"/>
      <c r="E46" s="29">
        <f t="shared" si="0"/>
        <v>777000000</v>
      </c>
      <c r="F46" s="29"/>
      <c r="G46" s="29">
        <f t="shared" si="5"/>
        <v>777000000</v>
      </c>
      <c r="H46" s="29"/>
      <c r="I46" s="29">
        <f t="shared" si="2"/>
        <v>777000000</v>
      </c>
      <c r="J46" s="29"/>
      <c r="K46" s="29">
        <f t="shared" si="3"/>
        <v>777000000</v>
      </c>
      <c r="L46" s="29"/>
      <c r="M46" s="29">
        <f>K46+L46</f>
        <v>777000000</v>
      </c>
      <c r="N46" s="29"/>
      <c r="O46" s="29">
        <f t="shared" si="4"/>
        <v>777000000</v>
      </c>
    </row>
    <row r="47" spans="1:15" s="49" customFormat="1" ht="31.5">
      <c r="A47" s="25" t="s">
        <v>90</v>
      </c>
      <c r="B47" s="32" t="s">
        <v>91</v>
      </c>
      <c r="C47" s="21">
        <f>C49-C48</f>
        <v>0</v>
      </c>
      <c r="D47" s="21">
        <f>D49-D48</f>
        <v>1356496356.74</v>
      </c>
      <c r="E47" s="21">
        <f t="shared" si="0"/>
        <v>1356496356.74</v>
      </c>
      <c r="F47" s="21">
        <f>F49-F48</f>
        <v>0</v>
      </c>
      <c r="G47" s="21">
        <f t="shared" si="5"/>
        <v>1356496356.74</v>
      </c>
      <c r="H47" s="21">
        <f>H49-H48</f>
        <v>144817087</v>
      </c>
      <c r="I47" s="21">
        <f>G47+H47</f>
        <v>1501313443.74</v>
      </c>
      <c r="J47" s="21">
        <f>J49-J48</f>
        <v>0</v>
      </c>
      <c r="K47" s="21">
        <f t="shared" si="3"/>
        <v>1501313443.74</v>
      </c>
      <c r="L47" s="21">
        <f>L49-L48</f>
        <v>0</v>
      </c>
      <c r="M47" s="21">
        <f>M49-M48</f>
        <v>1501313443.9400024</v>
      </c>
      <c r="N47" s="21">
        <v>45214679</v>
      </c>
      <c r="O47" s="21">
        <f>O49-O48</f>
        <v>1546528123.3899918</v>
      </c>
    </row>
    <row r="48" spans="1:15" s="49" customFormat="1" ht="32.25" customHeight="1">
      <c r="A48" s="27" t="s">
        <v>94</v>
      </c>
      <c r="B48" s="28" t="s">
        <v>95</v>
      </c>
      <c r="C48" s="29">
        <v>52072694748</v>
      </c>
      <c r="D48" s="29"/>
      <c r="E48" s="29">
        <f>40206386683.1+E11+E16+E32+E41</f>
        <v>53349866997.099998</v>
      </c>
      <c r="F48" s="29"/>
      <c r="G48" s="29">
        <f>40206386683.1+G11+G16+G32+G41</f>
        <v>53609866997.099998</v>
      </c>
      <c r="H48" s="29"/>
      <c r="I48" s="29">
        <f>43334563948.06+I11+I16+I32+I41</f>
        <v>57232795023.059998</v>
      </c>
      <c r="J48" s="29">
        <f>115000000-7462500</f>
        <v>107537500</v>
      </c>
      <c r="K48" s="29">
        <f t="shared" si="3"/>
        <v>57340332523.059998</v>
      </c>
      <c r="L48" s="29">
        <f>60000000+141554000+72500000</f>
        <v>274054000</v>
      </c>
      <c r="M48" s="29">
        <f>K48+L48</f>
        <v>57614386523.059998</v>
      </c>
      <c r="N48" s="29"/>
      <c r="O48" s="29">
        <v>60434501714.059998</v>
      </c>
    </row>
    <row r="49" spans="1:15" s="49" customFormat="1" ht="30.75" customHeight="1">
      <c r="A49" s="27" t="s">
        <v>96</v>
      </c>
      <c r="B49" s="28" t="s">
        <v>97</v>
      </c>
      <c r="C49" s="29">
        <v>52072694748</v>
      </c>
      <c r="D49" s="29">
        <f>9064307+254673369+85515327.74+995165894+65436629-53359170</f>
        <v>1356496356.74</v>
      </c>
      <c r="E49" s="29">
        <f>46113128254+E13+E18+E25+E37</f>
        <v>54706363354</v>
      </c>
      <c r="F49" s="29"/>
      <c r="G49" s="29">
        <f>46373128254+G13+G18+G25+G37</f>
        <v>54966363354</v>
      </c>
      <c r="H49" s="29">
        <f>1972428+19937082-25725030+64028568+73596648+9136000+1871391</f>
        <v>144817087</v>
      </c>
      <c r="I49" s="29">
        <f>50140873367+I13+I18+I25+I37</f>
        <v>58734108467</v>
      </c>
      <c r="J49" s="29">
        <v>107537500</v>
      </c>
      <c r="K49" s="29">
        <f t="shared" si="3"/>
        <v>58841645967</v>
      </c>
      <c r="L49" s="29">
        <f>60000000+141554000+72500000</f>
        <v>274054000</v>
      </c>
      <c r="M49" s="29">
        <f>K49+L49</f>
        <v>59115699967</v>
      </c>
      <c r="N49" s="29"/>
      <c r="O49" s="29">
        <v>61981029837.449989</v>
      </c>
    </row>
    <row r="50" spans="1:15" ht="15.75" hidden="1">
      <c r="A50" s="27"/>
      <c r="B50" s="28"/>
      <c r="C50" s="27">
        <v>0</v>
      </c>
      <c r="D50" s="27">
        <v>0</v>
      </c>
      <c r="E50" s="27">
        <f t="shared" si="0"/>
        <v>0</v>
      </c>
      <c r="F50" s="27">
        <v>0</v>
      </c>
      <c r="G50" s="27">
        <f>E50+F50</f>
        <v>0</v>
      </c>
      <c r="H50" s="27">
        <v>0</v>
      </c>
      <c r="I50" s="27">
        <f t="shared" si="2"/>
        <v>0</v>
      </c>
      <c r="J50" s="27">
        <v>0</v>
      </c>
      <c r="K50" s="27">
        <f t="shared" si="3"/>
        <v>0</v>
      </c>
      <c r="L50" s="27">
        <v>0</v>
      </c>
      <c r="M50" s="27"/>
      <c r="N50" s="27">
        <v>0</v>
      </c>
      <c r="O50" s="27">
        <f t="shared" si="4"/>
        <v>0</v>
      </c>
    </row>
    <row r="51" spans="1:15" ht="16.5" customHeight="1">
      <c r="A51" s="27"/>
      <c r="B51" s="26" t="s">
        <v>132</v>
      </c>
      <c r="C51" s="21">
        <f>C10+C15+C20+C32+C36+C47</f>
        <v>4131094182</v>
      </c>
      <c r="D51" s="21">
        <f>D10+D15+D20+D32+D36+D47</f>
        <v>1775647388.74</v>
      </c>
      <c r="E51" s="21">
        <f t="shared" si="0"/>
        <v>5906741570.7399998</v>
      </c>
      <c r="F51" s="21">
        <f>F10+F15+F20+F32+F36+F47</f>
        <v>260000000</v>
      </c>
      <c r="G51" s="21">
        <f>E51+F51</f>
        <v>6166741570.7399998</v>
      </c>
      <c r="H51" s="21">
        <f>H10+H15+H20+H32+H36+H47</f>
        <v>639567848</v>
      </c>
      <c r="I51" s="21">
        <f t="shared" si="2"/>
        <v>6806309418.7399998</v>
      </c>
      <c r="J51" s="21">
        <f>J10+J15+J20+J32+J36+J47</f>
        <v>-7462500</v>
      </c>
      <c r="K51" s="21">
        <f t="shared" si="3"/>
        <v>6798846918.7399998</v>
      </c>
      <c r="L51" s="21">
        <f>L10+L15+L20+L32+L36+L47</f>
        <v>141554000</v>
      </c>
      <c r="M51" s="21">
        <f>M10+M15+M20+M32+M36+M47</f>
        <v>6940400918.9400024</v>
      </c>
      <c r="N51" s="21">
        <f>N10+N15+N20+N32+N36+N47</f>
        <v>334251380</v>
      </c>
      <c r="O51" s="21">
        <f t="shared" si="4"/>
        <v>7274652298.9400024</v>
      </c>
    </row>
    <row r="52" spans="1:15" ht="15.75" hidden="1">
      <c r="B52" s="37" t="s">
        <v>137</v>
      </c>
      <c r="C52" s="36">
        <v>4131094182</v>
      </c>
      <c r="D52" s="36"/>
      <c r="E52" s="36"/>
      <c r="F52" s="36"/>
      <c r="G52" s="36"/>
      <c r="H52" s="36"/>
      <c r="I52" s="36"/>
      <c r="J52" s="36"/>
      <c r="K52" s="36"/>
    </row>
    <row r="53" spans="1:15" ht="12.75" hidden="1" customHeight="1">
      <c r="E53" s="21">
        <v>5839229320.8999996</v>
      </c>
      <c r="G53" s="21">
        <v>5839229320.8999996</v>
      </c>
      <c r="H53" s="21"/>
      <c r="I53" s="21"/>
      <c r="J53" s="21"/>
      <c r="K53" s="21"/>
    </row>
    <row r="54" spans="1:15" ht="12.75" hidden="1" customHeight="1">
      <c r="B54" s="50" t="s">
        <v>120</v>
      </c>
      <c r="D54" s="29">
        <v>65436629</v>
      </c>
      <c r="F54" s="29">
        <v>65436629</v>
      </c>
    </row>
    <row r="55" spans="1:15" ht="12.75" hidden="1" customHeight="1">
      <c r="B55" s="50" t="s">
        <v>121</v>
      </c>
      <c r="D55" s="29"/>
      <c r="F55" s="29"/>
    </row>
    <row r="56" spans="1:15" ht="12.75" hidden="1" customHeight="1">
      <c r="B56" s="50" t="s">
        <v>122</v>
      </c>
      <c r="D56" s="29">
        <v>9064307</v>
      </c>
      <c r="F56" s="29">
        <v>9064307</v>
      </c>
    </row>
    <row r="57" spans="1:15" ht="15.75" hidden="1">
      <c r="B57" s="50" t="s">
        <v>127</v>
      </c>
      <c r="C57" s="51"/>
      <c r="D57" s="29"/>
      <c r="E57" s="51"/>
      <c r="F57" s="29"/>
      <c r="G57" s="51"/>
      <c r="H57" s="51"/>
      <c r="I57" s="51"/>
      <c r="J57" s="51"/>
      <c r="K57" s="51"/>
    </row>
    <row r="58" spans="1:15" ht="15.75" hidden="1">
      <c r="B58" s="50" t="s">
        <v>128</v>
      </c>
      <c r="C58" s="51"/>
      <c r="D58" s="29">
        <f>1223767.2+78948000+914994127.12</f>
        <v>995165894.32000005</v>
      </c>
      <c r="E58" s="51"/>
      <c r="F58" s="29">
        <f>1223767.2+78948000+914994127.12</f>
        <v>995165894.32000005</v>
      </c>
      <c r="G58" s="51"/>
      <c r="H58" s="51"/>
      <c r="I58" s="51"/>
      <c r="J58" s="51"/>
      <c r="K58" s="51"/>
    </row>
    <row r="59" spans="1:15" ht="15.75" hidden="1">
      <c r="B59" s="50" t="s">
        <v>139</v>
      </c>
      <c r="D59" s="29">
        <f>85515327.74-53359170</f>
        <v>32156157.739999995</v>
      </c>
      <c r="F59" s="29">
        <f>85515327.74-53359170</f>
        <v>32156157.739999995</v>
      </c>
    </row>
    <row r="60" spans="1:15" ht="15.75" hidden="1">
      <c r="B60" s="50" t="s">
        <v>129</v>
      </c>
      <c r="D60" s="29">
        <v>254673369</v>
      </c>
      <c r="F60" s="29">
        <v>254673369</v>
      </c>
    </row>
    <row r="61" spans="1:15" ht="15.75" hidden="1">
      <c r="D61" s="29"/>
      <c r="F61" s="29"/>
    </row>
    <row r="62" spans="1:15" ht="15.75" hidden="1">
      <c r="D62" s="29"/>
      <c r="F62" s="29"/>
    </row>
    <row r="63" spans="1:15" ht="15.75" hidden="1">
      <c r="B63" s="50" t="s">
        <v>123</v>
      </c>
      <c r="D63" s="29">
        <f>SUM(D54:D61)</f>
        <v>1356496357.0599999</v>
      </c>
      <c r="F63" s="29">
        <f>SUM(F54:F61)</f>
        <v>1356496357.0599999</v>
      </c>
    </row>
    <row r="64" spans="1:15" hidden="1">
      <c r="D64" s="51">
        <f>D51-D63</f>
        <v>419151031.68000007</v>
      </c>
      <c r="F64" s="51">
        <f>F51-F63</f>
        <v>-1096496357.0599999</v>
      </c>
    </row>
    <row r="65" spans="5:15" ht="15.75" hidden="1">
      <c r="E65" s="21">
        <v>5906741570.8999996</v>
      </c>
      <c r="G65" s="21">
        <v>5906741570.8999996</v>
      </c>
      <c r="H65" s="21"/>
      <c r="I65" s="21"/>
      <c r="J65" s="21"/>
      <c r="K65" s="21"/>
    </row>
    <row r="66" spans="5:15" ht="15.75" hidden="1">
      <c r="I66" s="52">
        <v>-6806309419</v>
      </c>
      <c r="J66" s="52"/>
      <c r="K66" s="52"/>
    </row>
    <row r="69" spans="5:15" ht="15.75" hidden="1">
      <c r="O69" s="53">
        <v>7274652298.9399996</v>
      </c>
    </row>
    <row r="70" spans="5:15" hidden="1">
      <c r="O70" s="51">
        <f>O69-O51</f>
        <v>0</v>
      </c>
    </row>
    <row r="71" spans="5:15" hidden="1">
      <c r="O71" s="51">
        <v>288996701</v>
      </c>
    </row>
    <row r="72" spans="5:15" hidden="1">
      <c r="O72" s="51">
        <f>O70-O71</f>
        <v>-288996701</v>
      </c>
    </row>
    <row r="73" spans="5:15" hidden="1"/>
    <row r="74" spans="5:15" hidden="1"/>
    <row r="75" spans="5:15" ht="15.75" hidden="1">
      <c r="O75" s="29">
        <v>45013142438.059998</v>
      </c>
    </row>
    <row r="76" spans="5:15" ht="15.75" hidden="1">
      <c r="O76" s="29">
        <v>52287794737.449989</v>
      </c>
    </row>
    <row r="77" spans="5:15" ht="15.75" hidden="1">
      <c r="O77" s="29">
        <f>O75-O76</f>
        <v>-7274652299.3899918</v>
      </c>
    </row>
    <row r="79" spans="5:15" ht="15.75" hidden="1">
      <c r="O79" s="29">
        <f>SUM(O11,O16,O23,O32,O41)</f>
        <v>15421359276</v>
      </c>
    </row>
    <row r="80" spans="5:15" ht="15.75" hidden="1">
      <c r="O80" s="29">
        <f>SUM(O13,O18,O25,O37)</f>
        <v>9693235100</v>
      </c>
    </row>
    <row r="81" spans="14:15" ht="15.75" hidden="1">
      <c r="N81" s="51">
        <f>O81-M48</f>
        <v>2820115191</v>
      </c>
      <c r="O81" s="29">
        <f>O75+O79</f>
        <v>60434501714.059998</v>
      </c>
    </row>
    <row r="82" spans="14:15" ht="15.75" hidden="1">
      <c r="N82" s="51">
        <f>O82-M49</f>
        <v>2865329870.4499893</v>
      </c>
      <c r="O82" s="29">
        <f>O76+O80</f>
        <v>61981029837.449989</v>
      </c>
    </row>
    <row r="83" spans="14:15" hidden="1">
      <c r="N83" s="51">
        <f>N81-N82</f>
        <v>-45214679.449989319</v>
      </c>
      <c r="O83" s="51">
        <f>O81-O82</f>
        <v>-1546528123.3899918</v>
      </c>
    </row>
  </sheetData>
  <mergeCells count="7">
    <mergeCell ref="A1:O1"/>
    <mergeCell ref="A2:O2"/>
    <mergeCell ref="A3:O3"/>
    <mergeCell ref="A8:B8"/>
    <mergeCell ref="A5:O5"/>
    <mergeCell ref="A6:O6"/>
    <mergeCell ref="A7:O7"/>
  </mergeCells>
  <phoneticPr fontId="0" type="noConversion"/>
  <printOptions horizontalCentered="1"/>
  <pageMargins left="0.62992125984251968" right="0.23622047244094491" top="0.74803149606299213" bottom="0.74803149606299213" header="0.31496062992125984" footer="0.31496062992125984"/>
  <pageSetup paperSize="9" orientation="portrait" r:id="rId1"/>
  <headerFooter differentFirst="1" alignWithMargins="0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закон</vt:lpstr>
      <vt:lpstr>Лист2</vt:lpstr>
      <vt:lpstr>Лист3</vt:lpstr>
      <vt:lpstr>Лист2!Заголовки_для_печати</vt:lpstr>
      <vt:lpstr>закон!Область_печати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koltochenko</cp:lastModifiedBy>
  <cp:lastPrinted>2012-09-11T11:50:41Z</cp:lastPrinted>
  <dcterms:created xsi:type="dcterms:W3CDTF">2002-10-06T09:19:10Z</dcterms:created>
  <dcterms:modified xsi:type="dcterms:W3CDTF">2012-09-11T11:50:44Z</dcterms:modified>
</cp:coreProperties>
</file>