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80" windowWidth="14100" windowHeight="12180"/>
  </bookViews>
  <sheets>
    <sheet name="Лист1" sheetId="1" r:id="rId1"/>
  </sheets>
  <definedNames>
    <definedName name="_xlnm.Print_Titles" localSheetId="0">Лист1!$6:$7</definedName>
    <definedName name="_xlnm.Print_Area" localSheetId="0">Лист1!$A$1:$L$786</definedName>
  </definedNames>
  <calcPr calcId="145621"/>
</workbook>
</file>

<file path=xl/calcChain.xml><?xml version="1.0" encoding="utf-8"?>
<calcChain xmlns="http://schemas.openxmlformats.org/spreadsheetml/2006/main">
  <c r="D337" i="1" l="1"/>
  <c r="E337" i="1"/>
  <c r="F337" i="1"/>
  <c r="G337" i="1"/>
  <c r="G336" i="1" s="1"/>
  <c r="H337" i="1"/>
  <c r="I337" i="1"/>
  <c r="J337" i="1"/>
  <c r="K337" i="1"/>
  <c r="C337" i="1"/>
  <c r="C364" i="1" l="1"/>
  <c r="D364" i="1"/>
  <c r="E364" i="1"/>
  <c r="F364" i="1"/>
  <c r="H364" i="1"/>
  <c r="G364" i="1"/>
  <c r="F476" i="1" l="1"/>
  <c r="G677" i="1"/>
  <c r="H288" i="1" l="1"/>
  <c r="G478" i="1" l="1"/>
  <c r="E478" i="1"/>
  <c r="H446" i="1"/>
  <c r="G446" i="1"/>
  <c r="G367" i="1"/>
  <c r="H359" i="1"/>
  <c r="G359" i="1"/>
  <c r="F359" i="1"/>
  <c r="E359" i="1"/>
  <c r="G329" i="1"/>
  <c r="E201" i="1"/>
  <c r="H118" i="1"/>
  <c r="G118" i="1"/>
  <c r="E21" i="1"/>
  <c r="H555" i="1"/>
  <c r="H554" i="1" s="1"/>
  <c r="G555" i="1"/>
  <c r="G554" i="1" s="1"/>
  <c r="F473" i="1"/>
  <c r="G445" i="1"/>
  <c r="E372" i="1"/>
  <c r="H367" i="1"/>
  <c r="E367" i="1"/>
  <c r="E208" i="1"/>
  <c r="H194" i="1"/>
  <c r="G177" i="1"/>
  <c r="G173" i="1"/>
  <c r="E173" i="1"/>
  <c r="E167" i="1"/>
  <c r="C118" i="1"/>
  <c r="C117" i="1" s="1"/>
  <c r="D118" i="1"/>
  <c r="H88" i="1"/>
  <c r="G88" i="1"/>
  <c r="E88" i="1"/>
  <c r="E59" i="1"/>
  <c r="G21" i="1"/>
  <c r="F21" i="1"/>
  <c r="G358" i="1" l="1"/>
  <c r="F60" i="1"/>
  <c r="F182" i="1" l="1"/>
  <c r="H344" i="1" l="1"/>
  <c r="G344" i="1"/>
  <c r="G511" i="1" l="1"/>
  <c r="H510" i="1"/>
  <c r="F90" i="1" l="1"/>
  <c r="F88" i="1" l="1"/>
  <c r="H595" i="1"/>
  <c r="G592" i="1"/>
  <c r="G185" i="1" l="1"/>
  <c r="G180" i="1" s="1"/>
  <c r="G436" i="1" l="1"/>
  <c r="H436" i="1"/>
  <c r="D308" i="1" l="1"/>
  <c r="E308" i="1"/>
  <c r="F308" i="1"/>
  <c r="G308" i="1"/>
  <c r="H308" i="1"/>
  <c r="C308" i="1"/>
  <c r="H318" i="1" l="1"/>
  <c r="H317" i="1" s="1"/>
  <c r="G318" i="1"/>
  <c r="G317" i="1" s="1"/>
  <c r="F318" i="1"/>
  <c r="F317" i="1" s="1"/>
  <c r="E318" i="1"/>
  <c r="E317" i="1" s="1"/>
  <c r="D318" i="1"/>
  <c r="C318" i="1"/>
  <c r="C317" i="1" s="1"/>
  <c r="K317" i="1"/>
  <c r="J317" i="1"/>
  <c r="I317" i="1"/>
  <c r="D317" i="1"/>
  <c r="H457" i="1"/>
  <c r="G457" i="1"/>
  <c r="G456" i="1" s="1"/>
  <c r="C324" i="1" l="1"/>
  <c r="D367" i="1" l="1"/>
  <c r="F367" i="1"/>
  <c r="C367" i="1"/>
  <c r="D359" i="1"/>
  <c r="C359" i="1"/>
  <c r="F358" i="1"/>
  <c r="H358" i="1"/>
  <c r="D208" i="1"/>
  <c r="F208" i="1"/>
  <c r="G208" i="1"/>
  <c r="H208" i="1"/>
  <c r="C208" i="1"/>
  <c r="D88" i="1"/>
  <c r="C88" i="1"/>
  <c r="D86" i="1"/>
  <c r="E86" i="1"/>
  <c r="E85" i="1" s="1"/>
  <c r="F86" i="1"/>
  <c r="F85" i="1" s="1"/>
  <c r="G86" i="1"/>
  <c r="G85" i="1" s="1"/>
  <c r="H86" i="1"/>
  <c r="H85" i="1" s="1"/>
  <c r="C86" i="1"/>
  <c r="C85" i="1" l="1"/>
  <c r="D358" i="1"/>
  <c r="E358" i="1"/>
  <c r="C358" i="1"/>
  <c r="D85" i="1"/>
  <c r="G606" i="1" l="1"/>
  <c r="D561" i="1"/>
  <c r="E561" i="1"/>
  <c r="F561" i="1"/>
  <c r="G561" i="1"/>
  <c r="H561" i="1"/>
  <c r="C561" i="1"/>
  <c r="D192" i="1"/>
  <c r="E192" i="1"/>
  <c r="F192" i="1"/>
  <c r="G192" i="1"/>
  <c r="H192" i="1"/>
  <c r="C192" i="1"/>
  <c r="D194" i="1"/>
  <c r="E194" i="1"/>
  <c r="F194" i="1"/>
  <c r="G194" i="1"/>
  <c r="C194" i="1"/>
  <c r="D180" i="1"/>
  <c r="E180" i="1"/>
  <c r="F180" i="1"/>
  <c r="C180" i="1"/>
  <c r="H185" i="1"/>
  <c r="H180" i="1" s="1"/>
  <c r="F69" i="1"/>
  <c r="H65" i="1"/>
  <c r="H59" i="1" s="1"/>
  <c r="G65" i="1"/>
  <c r="G59" i="1" s="1"/>
  <c r="H41" i="1"/>
  <c r="D14" i="1"/>
  <c r="E14" i="1"/>
  <c r="F14" i="1"/>
  <c r="G14" i="1"/>
  <c r="H14" i="1"/>
  <c r="C14" i="1"/>
  <c r="F59" i="1" l="1"/>
  <c r="H21" i="1"/>
  <c r="D508" i="1"/>
  <c r="E508" i="1"/>
  <c r="F508" i="1"/>
  <c r="G508" i="1"/>
  <c r="H508" i="1"/>
  <c r="C508" i="1"/>
  <c r="C478" i="1" l="1"/>
  <c r="D473" i="1"/>
  <c r="E473" i="1"/>
  <c r="G473" i="1"/>
  <c r="H473" i="1"/>
  <c r="C473" i="1"/>
  <c r="D201" i="1"/>
  <c r="D191" i="1" s="1"/>
  <c r="E191" i="1"/>
  <c r="F201" i="1"/>
  <c r="F191" i="1" s="1"/>
  <c r="G201" i="1"/>
  <c r="G191" i="1" s="1"/>
  <c r="H201" i="1"/>
  <c r="H191" i="1" s="1"/>
  <c r="C201" i="1"/>
  <c r="C472" i="1" l="1"/>
  <c r="C191" i="1"/>
  <c r="D468" i="1"/>
  <c r="E468" i="1"/>
  <c r="F468" i="1"/>
  <c r="G468" i="1"/>
  <c r="H468" i="1"/>
  <c r="C468" i="1"/>
  <c r="H314" i="1" l="1"/>
  <c r="F498" i="1"/>
  <c r="D495" i="1"/>
  <c r="E495" i="1"/>
  <c r="G495" i="1"/>
  <c r="H495" i="1"/>
  <c r="C495" i="1"/>
  <c r="H684" i="1"/>
  <c r="H676" i="1" s="1"/>
  <c r="G684" i="1"/>
  <c r="G676" i="1" s="1"/>
  <c r="D457" i="1"/>
  <c r="E457" i="1"/>
  <c r="F457" i="1"/>
  <c r="C457" i="1"/>
  <c r="C446" i="1"/>
  <c r="D446" i="1"/>
  <c r="E446" i="1"/>
  <c r="F446" i="1"/>
  <c r="H445" i="1"/>
  <c r="E279" i="1"/>
  <c r="H278" i="1"/>
  <c r="H276" i="1" s="1"/>
  <c r="H275" i="1" s="1"/>
  <c r="G278" i="1"/>
  <c r="C276" i="1"/>
  <c r="G265" i="1"/>
  <c r="H265" i="1"/>
  <c r="F265" i="1"/>
  <c r="G240" i="1"/>
  <c r="H240" i="1"/>
  <c r="F240" i="1"/>
  <c r="C403" i="1"/>
  <c r="D403" i="1"/>
  <c r="F403" i="1"/>
  <c r="G403" i="1"/>
  <c r="H403" i="1"/>
  <c r="E403" i="1"/>
  <c r="D114" i="1"/>
  <c r="D59" i="1"/>
  <c r="D58" i="1" s="1"/>
  <c r="D94" i="1"/>
  <c r="D93" i="1" s="1"/>
  <c r="D99" i="1"/>
  <c r="D102" i="1"/>
  <c r="D104" i="1"/>
  <c r="D106" i="1"/>
  <c r="D109" i="1"/>
  <c r="D108" i="1" s="1"/>
  <c r="E114" i="1"/>
  <c r="E113" i="1" s="1"/>
  <c r="E58" i="1"/>
  <c r="E94" i="1"/>
  <c r="E93" i="1" s="1"/>
  <c r="E99" i="1"/>
  <c r="E102" i="1"/>
  <c r="E104" i="1"/>
  <c r="E106" i="1"/>
  <c r="E109" i="1"/>
  <c r="E108" i="1" s="1"/>
  <c r="F114" i="1"/>
  <c r="F113" i="1" s="1"/>
  <c r="F58" i="1"/>
  <c r="F94" i="1"/>
  <c r="F93" i="1" s="1"/>
  <c r="F99" i="1"/>
  <c r="F102" i="1"/>
  <c r="F104" i="1"/>
  <c r="F106" i="1"/>
  <c r="F109" i="1"/>
  <c r="F108" i="1" s="1"/>
  <c r="G114" i="1"/>
  <c r="G113" i="1" s="1"/>
  <c r="G58" i="1"/>
  <c r="G94" i="1"/>
  <c r="G93" i="1" s="1"/>
  <c r="G99" i="1"/>
  <c r="G102" i="1"/>
  <c r="G104" i="1"/>
  <c r="G106" i="1"/>
  <c r="G109" i="1"/>
  <c r="G108" i="1" s="1"/>
  <c r="H114" i="1"/>
  <c r="H113" i="1" s="1"/>
  <c r="H58" i="1"/>
  <c r="H94" i="1"/>
  <c r="H93" i="1" s="1"/>
  <c r="H99" i="1"/>
  <c r="H102" i="1"/>
  <c r="H104" i="1"/>
  <c r="H106" i="1"/>
  <c r="H109" i="1"/>
  <c r="H108" i="1" s="1"/>
  <c r="C59" i="1"/>
  <c r="C94" i="1"/>
  <c r="C99" i="1"/>
  <c r="C102" i="1"/>
  <c r="C104" i="1"/>
  <c r="C106" i="1"/>
  <c r="C109" i="1"/>
  <c r="C108" i="1"/>
  <c r="C114" i="1"/>
  <c r="C113" i="1" s="1"/>
  <c r="D564" i="1"/>
  <c r="D560" i="1" s="1"/>
  <c r="E564" i="1"/>
  <c r="E560" i="1" s="1"/>
  <c r="F564" i="1"/>
  <c r="F560" i="1" s="1"/>
  <c r="G564" i="1"/>
  <c r="G560" i="1" s="1"/>
  <c r="H564" i="1"/>
  <c r="H560" i="1" s="1"/>
  <c r="I560" i="1"/>
  <c r="J560" i="1"/>
  <c r="K560" i="1"/>
  <c r="C564" i="1"/>
  <c r="D472" i="1"/>
  <c r="F472" i="1"/>
  <c r="G472" i="1"/>
  <c r="H472" i="1"/>
  <c r="D602" i="1"/>
  <c r="E602" i="1"/>
  <c r="F602" i="1"/>
  <c r="G602" i="1"/>
  <c r="G601" i="1" s="1"/>
  <c r="H602" i="1"/>
  <c r="C602" i="1"/>
  <c r="D594" i="1"/>
  <c r="E594" i="1"/>
  <c r="E593" i="1" s="1"/>
  <c r="F594" i="1"/>
  <c r="G594" i="1"/>
  <c r="H594" i="1"/>
  <c r="C594" i="1"/>
  <c r="C593" i="1" s="1"/>
  <c r="D588" i="1"/>
  <c r="E588" i="1"/>
  <c r="F588" i="1"/>
  <c r="G588" i="1"/>
  <c r="H588" i="1"/>
  <c r="C588" i="1"/>
  <c r="D442" i="1"/>
  <c r="E442" i="1"/>
  <c r="F442" i="1"/>
  <c r="G442" i="1"/>
  <c r="H442" i="1"/>
  <c r="C442" i="1"/>
  <c r="D249" i="1"/>
  <c r="E249" i="1"/>
  <c r="F249" i="1"/>
  <c r="G249" i="1"/>
  <c r="H249" i="1"/>
  <c r="C249" i="1"/>
  <c r="D212" i="1"/>
  <c r="E212" i="1"/>
  <c r="F212" i="1"/>
  <c r="G212" i="1"/>
  <c r="H212" i="1"/>
  <c r="C212" i="1"/>
  <c r="D188" i="1"/>
  <c r="E188" i="1"/>
  <c r="F188" i="1"/>
  <c r="G188" i="1"/>
  <c r="H188" i="1"/>
  <c r="C188" i="1"/>
  <c r="D420" i="1"/>
  <c r="E420" i="1"/>
  <c r="E419" i="1" s="1"/>
  <c r="F420" i="1"/>
  <c r="F419" i="1" s="1"/>
  <c r="G420" i="1"/>
  <c r="G419" i="1" s="1"/>
  <c r="H420" i="1"/>
  <c r="C420" i="1"/>
  <c r="C419" i="1" s="1"/>
  <c r="D270" i="1"/>
  <c r="E270" i="1"/>
  <c r="F270" i="1"/>
  <c r="G270" i="1"/>
  <c r="G269" i="1" s="1"/>
  <c r="H270" i="1"/>
  <c r="H269" i="1" s="1"/>
  <c r="C270" i="1"/>
  <c r="D265" i="1"/>
  <c r="E265" i="1"/>
  <c r="E264" i="1" s="1"/>
  <c r="C265" i="1"/>
  <c r="D261" i="1"/>
  <c r="E261" i="1"/>
  <c r="F261" i="1"/>
  <c r="G261" i="1"/>
  <c r="H261" i="1"/>
  <c r="C261" i="1"/>
  <c r="D240" i="1"/>
  <c r="E240" i="1"/>
  <c r="C240" i="1"/>
  <c r="D440" i="1"/>
  <c r="E440" i="1"/>
  <c r="F440" i="1"/>
  <c r="G440" i="1"/>
  <c r="H440" i="1"/>
  <c r="C440" i="1"/>
  <c r="D417" i="1"/>
  <c r="E417" i="1"/>
  <c r="F417" i="1"/>
  <c r="G417" i="1"/>
  <c r="H417" i="1"/>
  <c r="C417" i="1"/>
  <c r="D334" i="1"/>
  <c r="E334" i="1"/>
  <c r="E333" i="1" s="1"/>
  <c r="F334" i="1"/>
  <c r="F333" i="1" s="1"/>
  <c r="G334" i="1"/>
  <c r="G333" i="1" s="1"/>
  <c r="H334" i="1"/>
  <c r="H333" i="1" s="1"/>
  <c r="C334" i="1"/>
  <c r="C333" i="1" s="1"/>
  <c r="C551" i="1"/>
  <c r="D533" i="1"/>
  <c r="E533" i="1"/>
  <c r="F533" i="1"/>
  <c r="G533" i="1"/>
  <c r="H533" i="1"/>
  <c r="C533" i="1"/>
  <c r="D530" i="1"/>
  <c r="E530" i="1"/>
  <c r="F530" i="1"/>
  <c r="G530" i="1"/>
  <c r="H530" i="1"/>
  <c r="C530" i="1"/>
  <c r="D259" i="1"/>
  <c r="E259" i="1"/>
  <c r="F259" i="1"/>
  <c r="G259" i="1"/>
  <c r="H259" i="1"/>
  <c r="C259" i="1"/>
  <c r="C257" i="1"/>
  <c r="D186" i="1"/>
  <c r="E186" i="1"/>
  <c r="F186" i="1"/>
  <c r="G186" i="1"/>
  <c r="H186" i="1"/>
  <c r="C186" i="1"/>
  <c r="I410" i="1"/>
  <c r="J410" i="1"/>
  <c r="K410" i="1"/>
  <c r="D415" i="1"/>
  <c r="E415" i="1"/>
  <c r="F415" i="1"/>
  <c r="G415" i="1"/>
  <c r="H415" i="1"/>
  <c r="C415" i="1"/>
  <c r="I180" i="1"/>
  <c r="J180" i="1"/>
  <c r="K180" i="1"/>
  <c r="D18" i="1"/>
  <c r="E18" i="1"/>
  <c r="E13" i="1" s="1"/>
  <c r="F18" i="1"/>
  <c r="F13" i="1" s="1"/>
  <c r="G18" i="1"/>
  <c r="H18" i="1"/>
  <c r="C18" i="1"/>
  <c r="D436" i="1"/>
  <c r="E436" i="1"/>
  <c r="F436" i="1"/>
  <c r="C436" i="1"/>
  <c r="D177" i="1"/>
  <c r="E177" i="1"/>
  <c r="F177" i="1"/>
  <c r="H177" i="1"/>
  <c r="C177" i="1"/>
  <c r="D173" i="1"/>
  <c r="F173" i="1"/>
  <c r="H173" i="1"/>
  <c r="C173" i="1"/>
  <c r="D434" i="1"/>
  <c r="E434" i="1"/>
  <c r="F434" i="1"/>
  <c r="G434" i="1"/>
  <c r="H434" i="1"/>
  <c r="C434" i="1"/>
  <c r="D432" i="1"/>
  <c r="E432" i="1"/>
  <c r="F432" i="1"/>
  <c r="G432" i="1"/>
  <c r="H432" i="1"/>
  <c r="C432" i="1"/>
  <c r="D284" i="1"/>
  <c r="E284" i="1"/>
  <c r="E283" i="1" s="1"/>
  <c r="F284" i="1"/>
  <c r="F283" i="1" s="1"/>
  <c r="G284" i="1"/>
  <c r="G283" i="1" s="1"/>
  <c r="H284" i="1"/>
  <c r="H283" i="1" s="1"/>
  <c r="C284" i="1"/>
  <c r="C283" i="1" s="1"/>
  <c r="D430" i="1"/>
  <c r="E430" i="1"/>
  <c r="F430" i="1"/>
  <c r="G430" i="1"/>
  <c r="H430" i="1"/>
  <c r="C430" i="1"/>
  <c r="D428" i="1"/>
  <c r="E428" i="1"/>
  <c r="F428" i="1"/>
  <c r="G428" i="1"/>
  <c r="H428" i="1"/>
  <c r="C428" i="1"/>
  <c r="D247" i="1"/>
  <c r="E247" i="1"/>
  <c r="F247" i="1"/>
  <c r="G247" i="1"/>
  <c r="H247" i="1"/>
  <c r="C247" i="1"/>
  <c r="D245" i="1"/>
  <c r="E245" i="1"/>
  <c r="E244" i="1" s="1"/>
  <c r="F245" i="1"/>
  <c r="F244" i="1" s="1"/>
  <c r="G245" i="1"/>
  <c r="H245" i="1"/>
  <c r="C245" i="1"/>
  <c r="I428" i="1"/>
  <c r="J428" i="1"/>
  <c r="K428" i="1"/>
  <c r="D426" i="1"/>
  <c r="E426" i="1"/>
  <c r="F426" i="1"/>
  <c r="G426" i="1"/>
  <c r="H426" i="1"/>
  <c r="C426" i="1"/>
  <c r="D321" i="1"/>
  <c r="E321" i="1"/>
  <c r="E320" i="1" s="1"/>
  <c r="F321" i="1"/>
  <c r="F320" i="1" s="1"/>
  <c r="G321" i="1"/>
  <c r="G320" i="1" s="1"/>
  <c r="H321" i="1"/>
  <c r="H320" i="1" s="1"/>
  <c r="C321" i="1"/>
  <c r="C320" i="1" s="1"/>
  <c r="D601" i="1"/>
  <c r="E601" i="1"/>
  <c r="F601" i="1"/>
  <c r="H601" i="1"/>
  <c r="C601" i="1"/>
  <c r="C591" i="1"/>
  <c r="D593" i="1"/>
  <c r="F593" i="1"/>
  <c r="G593" i="1"/>
  <c r="H593" i="1"/>
  <c r="D541" i="1"/>
  <c r="E541" i="1"/>
  <c r="E540" i="1" s="1"/>
  <c r="F541" i="1"/>
  <c r="F540" i="1" s="1"/>
  <c r="G541" i="1"/>
  <c r="G540" i="1" s="1"/>
  <c r="H541" i="1"/>
  <c r="H540" i="1" s="1"/>
  <c r="C541" i="1"/>
  <c r="C540" i="1" s="1"/>
  <c r="D419" i="1"/>
  <c r="H419" i="1"/>
  <c r="C343" i="1"/>
  <c r="D276" i="1"/>
  <c r="E276" i="1"/>
  <c r="F276" i="1"/>
  <c r="G276" i="1"/>
  <c r="E269" i="1"/>
  <c r="F269" i="1"/>
  <c r="I269" i="1"/>
  <c r="J269" i="1"/>
  <c r="K269" i="1"/>
  <c r="C269" i="1"/>
  <c r="D264" i="1"/>
  <c r="F264" i="1"/>
  <c r="G264" i="1"/>
  <c r="H264" i="1"/>
  <c r="C264" i="1"/>
  <c r="D227" i="1"/>
  <c r="E227" i="1"/>
  <c r="F227" i="1"/>
  <c r="G227" i="1"/>
  <c r="H227" i="1"/>
  <c r="C227" i="1"/>
  <c r="D13" i="1"/>
  <c r="G13" i="1"/>
  <c r="H13" i="1"/>
  <c r="G707" i="1"/>
  <c r="G732" i="1"/>
  <c r="D750" i="1"/>
  <c r="E750" i="1"/>
  <c r="F750" i="1"/>
  <c r="G750" i="1"/>
  <c r="H750" i="1"/>
  <c r="C750" i="1"/>
  <c r="H633" i="1"/>
  <c r="G633" i="1"/>
  <c r="D676" i="1"/>
  <c r="E676" i="1"/>
  <c r="F676" i="1"/>
  <c r="C676" i="1"/>
  <c r="D780" i="1"/>
  <c r="E780" i="1"/>
  <c r="F780" i="1"/>
  <c r="H780" i="1"/>
  <c r="C780" i="1"/>
  <c r="D756" i="1"/>
  <c r="E756" i="1"/>
  <c r="F756" i="1"/>
  <c r="G756" i="1"/>
  <c r="H756" i="1"/>
  <c r="C756" i="1"/>
  <c r="D467" i="1"/>
  <c r="E467" i="1"/>
  <c r="F467" i="1"/>
  <c r="G467" i="1"/>
  <c r="H467" i="1"/>
  <c r="C467" i="1"/>
  <c r="E472" i="1"/>
  <c r="D478" i="1"/>
  <c r="D477" i="1" s="1"/>
  <c r="F478" i="1"/>
  <c r="H478" i="1"/>
  <c r="H477" i="1" s="1"/>
  <c r="D769" i="1"/>
  <c r="E769" i="1"/>
  <c r="F769" i="1"/>
  <c r="G769" i="1"/>
  <c r="H769" i="1"/>
  <c r="C769" i="1"/>
  <c r="D732" i="1"/>
  <c r="E732" i="1"/>
  <c r="F732" i="1"/>
  <c r="H732" i="1"/>
  <c r="C732" i="1"/>
  <c r="D699" i="1"/>
  <c r="E699" i="1"/>
  <c r="F699" i="1"/>
  <c r="G699" i="1"/>
  <c r="H699" i="1"/>
  <c r="C699" i="1"/>
  <c r="D673" i="1"/>
  <c r="E673" i="1"/>
  <c r="F673" i="1"/>
  <c r="G673" i="1"/>
  <c r="H673" i="1"/>
  <c r="I673" i="1"/>
  <c r="J673" i="1"/>
  <c r="K673" i="1"/>
  <c r="C673" i="1"/>
  <c r="D669" i="1"/>
  <c r="E669" i="1"/>
  <c r="F669" i="1"/>
  <c r="H669" i="1"/>
  <c r="C669" i="1"/>
  <c r="D659" i="1"/>
  <c r="E659" i="1"/>
  <c r="F659" i="1"/>
  <c r="G659" i="1"/>
  <c r="H659" i="1"/>
  <c r="C659" i="1"/>
  <c r="D645" i="1"/>
  <c r="E645" i="1"/>
  <c r="F645" i="1"/>
  <c r="G645" i="1"/>
  <c r="H645" i="1"/>
  <c r="C645" i="1"/>
  <c r="D545" i="1"/>
  <c r="E545" i="1"/>
  <c r="F545" i="1"/>
  <c r="F544" i="1" s="1"/>
  <c r="H545" i="1"/>
  <c r="H544" i="1" s="1"/>
  <c r="C545" i="1"/>
  <c r="D314" i="1"/>
  <c r="E314" i="1"/>
  <c r="F314" i="1"/>
  <c r="G314" i="1"/>
  <c r="C314" i="1"/>
  <c r="G780" i="1"/>
  <c r="D774" i="1"/>
  <c r="E774" i="1"/>
  <c r="F774" i="1"/>
  <c r="G774" i="1"/>
  <c r="H774" i="1"/>
  <c r="C774" i="1"/>
  <c r="D764" i="1"/>
  <c r="E764" i="1"/>
  <c r="F764" i="1"/>
  <c r="G764" i="1"/>
  <c r="H764" i="1"/>
  <c r="I764" i="1"/>
  <c r="J764" i="1"/>
  <c r="K764" i="1"/>
  <c r="C764" i="1"/>
  <c r="D743" i="1"/>
  <c r="E743" i="1"/>
  <c r="F743" i="1"/>
  <c r="H743" i="1"/>
  <c r="C743" i="1"/>
  <c r="G743" i="1"/>
  <c r="D717" i="1"/>
  <c r="E717" i="1"/>
  <c r="F717" i="1"/>
  <c r="G717" i="1"/>
  <c r="H717" i="1"/>
  <c r="C717" i="1"/>
  <c r="D707" i="1"/>
  <c r="E707" i="1"/>
  <c r="F707" i="1"/>
  <c r="H707" i="1"/>
  <c r="C707" i="1"/>
  <c r="D703" i="1"/>
  <c r="E703" i="1"/>
  <c r="F703" i="1"/>
  <c r="G703" i="1"/>
  <c r="H703" i="1"/>
  <c r="C703" i="1"/>
  <c r="G669" i="1"/>
  <c r="D664" i="1"/>
  <c r="E664" i="1"/>
  <c r="F664" i="1"/>
  <c r="G664" i="1"/>
  <c r="H664" i="1"/>
  <c r="C664" i="1"/>
  <c r="G651" i="1"/>
  <c r="C651" i="1"/>
  <c r="D651" i="1"/>
  <c r="E651" i="1"/>
  <c r="F651" i="1"/>
  <c r="H651" i="1"/>
  <c r="D633" i="1"/>
  <c r="E633" i="1"/>
  <c r="F633" i="1"/>
  <c r="C633" i="1"/>
  <c r="D628" i="1"/>
  <c r="E628" i="1"/>
  <c r="F628" i="1"/>
  <c r="G628" i="1"/>
  <c r="H628" i="1"/>
  <c r="C628" i="1"/>
  <c r="D617" i="1"/>
  <c r="E617" i="1"/>
  <c r="F617" i="1"/>
  <c r="H617" i="1"/>
  <c r="C617" i="1"/>
  <c r="G617" i="1"/>
  <c r="D612" i="1"/>
  <c r="E612" i="1"/>
  <c r="F612" i="1"/>
  <c r="C612" i="1"/>
  <c r="G612" i="1"/>
  <c r="H612" i="1"/>
  <c r="D605" i="1"/>
  <c r="E605" i="1"/>
  <c r="F605" i="1"/>
  <c r="G605" i="1"/>
  <c r="H605" i="1"/>
  <c r="C605" i="1"/>
  <c r="D597" i="1"/>
  <c r="D596" i="1" s="1"/>
  <c r="E597" i="1"/>
  <c r="E596" i="1" s="1"/>
  <c r="F597" i="1"/>
  <c r="F596" i="1" s="1"/>
  <c r="C597" i="1"/>
  <c r="G597" i="1"/>
  <c r="G596" i="1" s="1"/>
  <c r="H597" i="1"/>
  <c r="H596" i="1" s="1"/>
  <c r="G545" i="1"/>
  <c r="I406" i="1"/>
  <c r="J406" i="1"/>
  <c r="K406" i="1"/>
  <c r="D407" i="1"/>
  <c r="D406" i="1" s="1"/>
  <c r="E407" i="1"/>
  <c r="E406" i="1" s="1"/>
  <c r="F407" i="1"/>
  <c r="F406" i="1" s="1"/>
  <c r="G407" i="1"/>
  <c r="G406" i="1" s="1"/>
  <c r="H407" i="1"/>
  <c r="H406" i="1" s="1"/>
  <c r="C407" i="1"/>
  <c r="D324" i="1"/>
  <c r="E324" i="1"/>
  <c r="E323" i="1" s="1"/>
  <c r="F324" i="1"/>
  <c r="F323" i="1" s="1"/>
  <c r="G324" i="1"/>
  <c r="G323" i="1" s="1"/>
  <c r="H324" i="1"/>
  <c r="H323" i="1" s="1"/>
  <c r="C323" i="1"/>
  <c r="D238" i="1"/>
  <c r="E238" i="1"/>
  <c r="E237" i="1" s="1"/>
  <c r="F238" i="1"/>
  <c r="G238" i="1"/>
  <c r="G237" i="1" s="1"/>
  <c r="H238" i="1"/>
  <c r="H237" i="1" s="1"/>
  <c r="C238" i="1"/>
  <c r="I225" i="1"/>
  <c r="J225" i="1"/>
  <c r="K225" i="1"/>
  <c r="D233" i="1"/>
  <c r="D232" i="1" s="1"/>
  <c r="E233" i="1"/>
  <c r="E232" i="1" s="1"/>
  <c r="F233" i="1"/>
  <c r="F232" i="1" s="1"/>
  <c r="G233" i="1"/>
  <c r="G232" i="1" s="1"/>
  <c r="H233" i="1"/>
  <c r="H232" i="1" s="1"/>
  <c r="C233" i="1"/>
  <c r="E118" i="1"/>
  <c r="F118" i="1"/>
  <c r="D21" i="1"/>
  <c r="F20" i="1"/>
  <c r="C21" i="1"/>
  <c r="C20" i="1" s="1"/>
  <c r="I460" i="1"/>
  <c r="J460" i="1"/>
  <c r="K460" i="1"/>
  <c r="E477" i="1"/>
  <c r="F477" i="1"/>
  <c r="G477" i="1"/>
  <c r="C477" i="1"/>
  <c r="C372" i="1"/>
  <c r="D372" i="1"/>
  <c r="D371" i="1" s="1"/>
  <c r="F372" i="1"/>
  <c r="G372" i="1"/>
  <c r="H372" i="1"/>
  <c r="C162" i="1"/>
  <c r="D162" i="1"/>
  <c r="D161" i="1" s="1"/>
  <c r="E162" i="1"/>
  <c r="E161" i="1" s="1"/>
  <c r="F162" i="1"/>
  <c r="F161" i="1" s="1"/>
  <c r="H162" i="1"/>
  <c r="H161" i="1" s="1"/>
  <c r="G162" i="1"/>
  <c r="G161" i="1" s="1"/>
  <c r="D288" i="1"/>
  <c r="D287" i="1" s="1"/>
  <c r="E288" i="1"/>
  <c r="F288" i="1"/>
  <c r="F287" i="1" s="1"/>
  <c r="G288" i="1"/>
  <c r="H287" i="1"/>
  <c r="C288" i="1"/>
  <c r="F517" i="1"/>
  <c r="F516" i="1" s="1"/>
  <c r="K517" i="1"/>
  <c r="J517" i="1"/>
  <c r="I517" i="1"/>
  <c r="H517" i="1"/>
  <c r="H516" i="1" s="1"/>
  <c r="G517" i="1"/>
  <c r="G516" i="1" s="1"/>
  <c r="E517" i="1"/>
  <c r="E516" i="1" s="1"/>
  <c r="D517" i="1"/>
  <c r="D516" i="1" s="1"/>
  <c r="C517" i="1"/>
  <c r="D380" i="1"/>
  <c r="D379" i="1" s="1"/>
  <c r="E380" i="1"/>
  <c r="E379" i="1" s="1"/>
  <c r="F380" i="1"/>
  <c r="F379" i="1" s="1"/>
  <c r="G380" i="1"/>
  <c r="G379" i="1" s="1"/>
  <c r="H380" i="1"/>
  <c r="H379" i="1" s="1"/>
  <c r="C380" i="1"/>
  <c r="K380" i="1"/>
  <c r="K379" i="1" s="1"/>
  <c r="J380" i="1"/>
  <c r="J379" i="1" s="1"/>
  <c r="I380" i="1"/>
  <c r="I379" i="1" s="1"/>
  <c r="H639" i="1"/>
  <c r="G639" i="1"/>
  <c r="H537" i="1"/>
  <c r="H536" i="1" s="1"/>
  <c r="H535" i="1" s="1"/>
  <c r="I537" i="1"/>
  <c r="J537" i="1"/>
  <c r="K537" i="1"/>
  <c r="G537" i="1"/>
  <c r="G536" i="1" s="1"/>
  <c r="G535" i="1" s="1"/>
  <c r="D551" i="1"/>
  <c r="D550" i="1" s="1"/>
  <c r="E551" i="1"/>
  <c r="E550" i="1" s="1"/>
  <c r="F551" i="1"/>
  <c r="F550" i="1" s="1"/>
  <c r="G551" i="1"/>
  <c r="G550" i="1" s="1"/>
  <c r="H551" i="1"/>
  <c r="H550" i="1" s="1"/>
  <c r="C550" i="1"/>
  <c r="D520" i="1"/>
  <c r="E520" i="1"/>
  <c r="E519" i="1" s="1"/>
  <c r="F520" i="1"/>
  <c r="G520" i="1"/>
  <c r="H520" i="1"/>
  <c r="C520" i="1"/>
  <c r="C519" i="1" s="1"/>
  <c r="D625" i="1"/>
  <c r="G625" i="1"/>
  <c r="H625" i="1"/>
  <c r="C625" i="1"/>
  <c r="D777" i="1"/>
  <c r="E777" i="1"/>
  <c r="F777" i="1"/>
  <c r="G777" i="1"/>
  <c r="H777" i="1"/>
  <c r="C777" i="1"/>
  <c r="I774" i="1"/>
  <c r="J774" i="1"/>
  <c r="K774" i="1"/>
  <c r="D767" i="1"/>
  <c r="E767" i="1"/>
  <c r="F767" i="1"/>
  <c r="G767" i="1"/>
  <c r="H767" i="1"/>
  <c r="C767" i="1"/>
  <c r="D760" i="1"/>
  <c r="E760" i="1"/>
  <c r="F760" i="1"/>
  <c r="G760" i="1"/>
  <c r="H760" i="1"/>
  <c r="C760" i="1"/>
  <c r="D747" i="1"/>
  <c r="E747" i="1"/>
  <c r="F747" i="1"/>
  <c r="G747" i="1"/>
  <c r="H747" i="1"/>
  <c r="I747" i="1"/>
  <c r="J747" i="1"/>
  <c r="K747" i="1"/>
  <c r="C747" i="1"/>
  <c r="D739" i="1"/>
  <c r="G739" i="1"/>
  <c r="H739" i="1"/>
  <c r="C739" i="1"/>
  <c r="F739" i="1"/>
  <c r="E739" i="1"/>
  <c r="D736" i="1"/>
  <c r="G736" i="1"/>
  <c r="H736" i="1"/>
  <c r="C736" i="1"/>
  <c r="F736" i="1"/>
  <c r="E736" i="1"/>
  <c r="D728" i="1"/>
  <c r="F728" i="1"/>
  <c r="G728" i="1"/>
  <c r="H728" i="1"/>
  <c r="C728" i="1"/>
  <c r="E728" i="1"/>
  <c r="D725" i="1"/>
  <c r="G725" i="1"/>
  <c r="H725" i="1"/>
  <c r="C725" i="1"/>
  <c r="F725" i="1"/>
  <c r="E725" i="1"/>
  <c r="D721" i="1"/>
  <c r="F721" i="1"/>
  <c r="G721" i="1"/>
  <c r="C721" i="1"/>
  <c r="E721" i="1"/>
  <c r="H721" i="1"/>
  <c r="D712" i="1"/>
  <c r="G712" i="1"/>
  <c r="C712" i="1"/>
  <c r="H712" i="1"/>
  <c r="F712" i="1"/>
  <c r="E712" i="1"/>
  <c r="D657" i="1"/>
  <c r="E657" i="1"/>
  <c r="F657" i="1"/>
  <c r="G657" i="1"/>
  <c r="H657" i="1"/>
  <c r="C657" i="1"/>
  <c r="D639" i="1"/>
  <c r="F639" i="1"/>
  <c r="I639" i="1"/>
  <c r="J639" i="1"/>
  <c r="K639" i="1"/>
  <c r="C639" i="1"/>
  <c r="E639" i="1"/>
  <c r="I645" i="1"/>
  <c r="J645" i="1"/>
  <c r="K645" i="1"/>
  <c r="F625" i="1"/>
  <c r="E625" i="1"/>
  <c r="D591" i="1"/>
  <c r="E591" i="1"/>
  <c r="E590" i="1" s="1"/>
  <c r="F591" i="1"/>
  <c r="F590" i="1" s="1"/>
  <c r="G591" i="1"/>
  <c r="G590" i="1" s="1"/>
  <c r="H591" i="1"/>
  <c r="H590" i="1" s="1"/>
  <c r="C590" i="1"/>
  <c r="D584" i="1"/>
  <c r="D586" i="1"/>
  <c r="E584" i="1"/>
  <c r="F584" i="1"/>
  <c r="G584" i="1"/>
  <c r="G583" i="1" s="1"/>
  <c r="H584" i="1"/>
  <c r="H586" i="1"/>
  <c r="C584" i="1"/>
  <c r="E586" i="1"/>
  <c r="F586" i="1"/>
  <c r="G586" i="1"/>
  <c r="C586" i="1"/>
  <c r="D580" i="1"/>
  <c r="D579" i="1" s="1"/>
  <c r="E580" i="1"/>
  <c r="E579" i="1" s="1"/>
  <c r="F580" i="1"/>
  <c r="F579" i="1" s="1"/>
  <c r="G580" i="1"/>
  <c r="G579" i="1" s="1"/>
  <c r="H580" i="1"/>
  <c r="H579" i="1" s="1"/>
  <c r="C580" i="1"/>
  <c r="D577" i="1"/>
  <c r="E577" i="1"/>
  <c r="F577" i="1"/>
  <c r="G577" i="1"/>
  <c r="G576" i="1" s="1"/>
  <c r="H577" i="1"/>
  <c r="H576" i="1" s="1"/>
  <c r="I577" i="1"/>
  <c r="J577" i="1"/>
  <c r="K577" i="1"/>
  <c r="C577" i="1"/>
  <c r="D573" i="1"/>
  <c r="D572" i="1" s="1"/>
  <c r="E573" i="1"/>
  <c r="E572" i="1" s="1"/>
  <c r="F573" i="1"/>
  <c r="F572" i="1" s="1"/>
  <c r="G573" i="1"/>
  <c r="G572" i="1" s="1"/>
  <c r="H573" i="1"/>
  <c r="H572" i="1" s="1"/>
  <c r="C573" i="1"/>
  <c r="D568" i="1"/>
  <c r="D567" i="1" s="1"/>
  <c r="D559" i="1" s="1"/>
  <c r="E568" i="1"/>
  <c r="E567" i="1" s="1"/>
  <c r="E559" i="1" s="1"/>
  <c r="F568" i="1"/>
  <c r="F567" i="1" s="1"/>
  <c r="F559" i="1" s="1"/>
  <c r="G568" i="1"/>
  <c r="G567" i="1" s="1"/>
  <c r="G559" i="1" s="1"/>
  <c r="H568" i="1"/>
  <c r="H567" i="1" s="1"/>
  <c r="H559" i="1" s="1"/>
  <c r="C568" i="1"/>
  <c r="D423" i="1"/>
  <c r="D422" i="1" s="1"/>
  <c r="E423" i="1"/>
  <c r="E422" i="1" s="1"/>
  <c r="F423" i="1"/>
  <c r="F422" i="1" s="1"/>
  <c r="G423" i="1"/>
  <c r="G422" i="1" s="1"/>
  <c r="H423" i="1"/>
  <c r="H422" i="1" s="1"/>
  <c r="C423" i="1"/>
  <c r="D257" i="1"/>
  <c r="D256" i="1" s="1"/>
  <c r="E257" i="1"/>
  <c r="E256" i="1" s="1"/>
  <c r="F257" i="1"/>
  <c r="F256" i="1" s="1"/>
  <c r="G257" i="1"/>
  <c r="G256" i="1" s="1"/>
  <c r="H257" i="1"/>
  <c r="H256" i="1" s="1"/>
  <c r="I257" i="1"/>
  <c r="I256" i="1" s="1"/>
  <c r="J257" i="1"/>
  <c r="J256" i="1" s="1"/>
  <c r="K257" i="1"/>
  <c r="K256" i="1" s="1"/>
  <c r="D252" i="1"/>
  <c r="D251" i="1" s="1"/>
  <c r="E252" i="1"/>
  <c r="E251" i="1" s="1"/>
  <c r="F252" i="1"/>
  <c r="F251" i="1" s="1"/>
  <c r="G252" i="1"/>
  <c r="G251" i="1" s="1"/>
  <c r="H252" i="1"/>
  <c r="H251" i="1" s="1"/>
  <c r="C252" i="1"/>
  <c r="C583" i="1"/>
  <c r="D353" i="1"/>
  <c r="E353" i="1"/>
  <c r="F353" i="1"/>
  <c r="G353" i="1"/>
  <c r="H353" i="1"/>
  <c r="C353" i="1"/>
  <c r="I162" i="1"/>
  <c r="J162" i="1"/>
  <c r="K162" i="1"/>
  <c r="I118" i="1"/>
  <c r="J118" i="1"/>
  <c r="K118" i="1"/>
  <c r="E117" i="1"/>
  <c r="G117" i="1"/>
  <c r="I117" i="1"/>
  <c r="J117" i="1"/>
  <c r="K117" i="1"/>
  <c r="D117" i="1"/>
  <c r="F117" i="1"/>
  <c r="H117" i="1"/>
  <c r="C167" i="1"/>
  <c r="D167" i="1"/>
  <c r="G167" i="1"/>
  <c r="H167" i="1"/>
  <c r="C170" i="1"/>
  <c r="D170" i="1"/>
  <c r="E170" i="1"/>
  <c r="F170" i="1"/>
  <c r="G170" i="1"/>
  <c r="H170" i="1"/>
  <c r="I173" i="1"/>
  <c r="J173" i="1"/>
  <c r="K173" i="1"/>
  <c r="E190" i="1"/>
  <c r="G190" i="1"/>
  <c r="I194" i="1"/>
  <c r="J194" i="1"/>
  <c r="K194" i="1"/>
  <c r="D462" i="1"/>
  <c r="D461" i="1" s="1"/>
  <c r="E462" i="1"/>
  <c r="E461" i="1" s="1"/>
  <c r="F462" i="1"/>
  <c r="F461" i="1" s="1"/>
  <c r="G462" i="1"/>
  <c r="G461" i="1" s="1"/>
  <c r="H462" i="1"/>
  <c r="H461" i="1" s="1"/>
  <c r="I462" i="1"/>
  <c r="J462" i="1"/>
  <c r="K462" i="1"/>
  <c r="C462" i="1"/>
  <c r="D402" i="1"/>
  <c r="E402" i="1"/>
  <c r="F402" i="1"/>
  <c r="G402" i="1"/>
  <c r="H402" i="1"/>
  <c r="C402" i="1"/>
  <c r="D396" i="1"/>
  <c r="E396" i="1"/>
  <c r="F396" i="1"/>
  <c r="F395" i="1" s="1"/>
  <c r="G396" i="1"/>
  <c r="G395" i="1" s="1"/>
  <c r="H396" i="1"/>
  <c r="H395" i="1" s="1"/>
  <c r="C396" i="1"/>
  <c r="D390" i="1"/>
  <c r="D389" i="1" s="1"/>
  <c r="E390" i="1"/>
  <c r="E389" i="1" s="1"/>
  <c r="F390" i="1"/>
  <c r="F389" i="1" s="1"/>
  <c r="G390" i="1"/>
  <c r="G389" i="1" s="1"/>
  <c r="H390" i="1"/>
  <c r="H389" i="1" s="1"/>
  <c r="C390" i="1"/>
  <c r="D384" i="1"/>
  <c r="E384" i="1"/>
  <c r="F384" i="1"/>
  <c r="G384" i="1"/>
  <c r="H384" i="1"/>
  <c r="C384" i="1"/>
  <c r="I389" i="1"/>
  <c r="J389" i="1"/>
  <c r="K389" i="1"/>
  <c r="D310" i="1"/>
  <c r="E310" i="1"/>
  <c r="E307" i="1" s="1"/>
  <c r="F310" i="1"/>
  <c r="F307" i="1" s="1"/>
  <c r="G310" i="1"/>
  <c r="G307" i="1" s="1"/>
  <c r="H310" i="1"/>
  <c r="H307" i="1" s="1"/>
  <c r="C310" i="1"/>
  <c r="D206" i="1"/>
  <c r="D205" i="1" s="1"/>
  <c r="E206" i="1"/>
  <c r="E205" i="1" s="1"/>
  <c r="F206" i="1"/>
  <c r="F205" i="1" s="1"/>
  <c r="G206" i="1"/>
  <c r="H206" i="1"/>
  <c r="H205" i="1" s="1"/>
  <c r="C206" i="1"/>
  <c r="C205" i="1" s="1"/>
  <c r="H351" i="1"/>
  <c r="I351" i="1"/>
  <c r="J351" i="1"/>
  <c r="K351" i="1"/>
  <c r="D351" i="1"/>
  <c r="E351" i="1"/>
  <c r="F351" i="1"/>
  <c r="C351" i="1"/>
  <c r="G351" i="1"/>
  <c r="I57" i="1"/>
  <c r="J57" i="1"/>
  <c r="K57" i="1"/>
  <c r="D537" i="1"/>
  <c r="E537" i="1"/>
  <c r="E536" i="1" s="1"/>
  <c r="E535" i="1" s="1"/>
  <c r="F537" i="1"/>
  <c r="F536" i="1" s="1"/>
  <c r="F535" i="1" s="1"/>
  <c r="C537" i="1"/>
  <c r="C536" i="1" s="1"/>
  <c r="C535" i="1" s="1"/>
  <c r="D502" i="1"/>
  <c r="D501" i="1" s="1"/>
  <c r="E502" i="1"/>
  <c r="E501" i="1" s="1"/>
  <c r="F502" i="1"/>
  <c r="F501" i="1" s="1"/>
  <c r="G502" i="1"/>
  <c r="G501" i="1" s="1"/>
  <c r="H502" i="1"/>
  <c r="H501" i="1" s="1"/>
  <c r="C502" i="1"/>
  <c r="D505" i="1"/>
  <c r="D504" i="1" s="1"/>
  <c r="E505" i="1"/>
  <c r="E504" i="1" s="1"/>
  <c r="F505" i="1"/>
  <c r="F504" i="1" s="1"/>
  <c r="G505" i="1"/>
  <c r="G504" i="1" s="1"/>
  <c r="H505" i="1"/>
  <c r="H504" i="1" s="1"/>
  <c r="C505" i="1"/>
  <c r="D507" i="1"/>
  <c r="E507" i="1"/>
  <c r="F507" i="1"/>
  <c r="G507" i="1"/>
  <c r="H507" i="1"/>
  <c r="C507" i="1"/>
  <c r="F336" i="1"/>
  <c r="H336" i="1"/>
  <c r="D331" i="1"/>
  <c r="D330" i="1" s="1"/>
  <c r="E331" i="1"/>
  <c r="E330" i="1" s="1"/>
  <c r="F331" i="1"/>
  <c r="F330" i="1" s="1"/>
  <c r="G331" i="1"/>
  <c r="G330" i="1" s="1"/>
  <c r="H331" i="1"/>
  <c r="H330" i="1" s="1"/>
  <c r="C331" i="1"/>
  <c r="I358" i="1"/>
  <c r="J358" i="1"/>
  <c r="K358" i="1"/>
  <c r="E371" i="1"/>
  <c r="F371" i="1"/>
  <c r="G371" i="1"/>
  <c r="H371" i="1"/>
  <c r="C371" i="1"/>
  <c r="D366" i="1"/>
  <c r="G366" i="1"/>
  <c r="C366" i="1"/>
  <c r="E576" i="1"/>
  <c r="F576" i="1"/>
  <c r="C576" i="1"/>
  <c r="D395" i="1"/>
  <c r="E395" i="1"/>
  <c r="C395" i="1"/>
  <c r="D413" i="1"/>
  <c r="E413" i="1"/>
  <c r="F413" i="1"/>
  <c r="G413" i="1"/>
  <c r="H413" i="1"/>
  <c r="C413" i="1"/>
  <c r="D411" i="1"/>
  <c r="E411" i="1"/>
  <c r="F411" i="1"/>
  <c r="G411" i="1"/>
  <c r="H411" i="1"/>
  <c r="C411" i="1"/>
  <c r="H386" i="1"/>
  <c r="G797" i="1"/>
  <c r="D797" i="1"/>
  <c r="E797" i="1"/>
  <c r="F797" i="1"/>
  <c r="H797" i="1"/>
  <c r="C797" i="1"/>
  <c r="D555" i="1"/>
  <c r="D554" i="1" s="1"/>
  <c r="E555" i="1"/>
  <c r="E554" i="1" s="1"/>
  <c r="F555" i="1"/>
  <c r="F554" i="1" s="1"/>
  <c r="C555" i="1"/>
  <c r="D544" i="1"/>
  <c r="E544" i="1"/>
  <c r="G544" i="1"/>
  <c r="G543" i="1" s="1"/>
  <c r="C544" i="1"/>
  <c r="D519" i="1"/>
  <c r="F519" i="1"/>
  <c r="G519" i="1"/>
  <c r="H519" i="1"/>
  <c r="I445" i="1"/>
  <c r="J445" i="1"/>
  <c r="K445" i="1"/>
  <c r="D445" i="1"/>
  <c r="E445" i="1"/>
  <c r="F445" i="1"/>
  <c r="G444" i="1"/>
  <c r="C445" i="1"/>
  <c r="I409" i="1"/>
  <c r="J409" i="1"/>
  <c r="K409" i="1"/>
  <c r="C456" i="1"/>
  <c r="D376" i="1"/>
  <c r="D375" i="1" s="1"/>
  <c r="F376" i="1"/>
  <c r="F375" i="1" s="1"/>
  <c r="G376" i="1"/>
  <c r="G375" i="1" s="1"/>
  <c r="H376" i="1"/>
  <c r="H375" i="1" s="1"/>
  <c r="C376" i="1"/>
  <c r="E366" i="1"/>
  <c r="F366" i="1"/>
  <c r="H366" i="1"/>
  <c r="D355" i="1"/>
  <c r="F355" i="1"/>
  <c r="G355" i="1"/>
  <c r="H355" i="1"/>
  <c r="C355" i="1"/>
  <c r="D343" i="1"/>
  <c r="D342" i="1" s="1"/>
  <c r="E343" i="1"/>
  <c r="E342" i="1" s="1"/>
  <c r="F343" i="1"/>
  <c r="F342" i="1" s="1"/>
  <c r="G343" i="1"/>
  <c r="G342" i="1" s="1"/>
  <c r="H343" i="1"/>
  <c r="H342" i="1" s="1"/>
  <c r="C342" i="1"/>
  <c r="D336" i="1"/>
  <c r="C336" i="1"/>
  <c r="E287" i="1"/>
  <c r="G287" i="1"/>
  <c r="C287" i="1"/>
  <c r="D275" i="1"/>
  <c r="F275" i="1"/>
  <c r="C275" i="1"/>
  <c r="D273" i="1"/>
  <c r="D272" i="1" s="1"/>
  <c r="E273" i="1"/>
  <c r="E272" i="1" s="1"/>
  <c r="F273" i="1"/>
  <c r="F272" i="1" s="1"/>
  <c r="G273" i="1"/>
  <c r="G272" i="1" s="1"/>
  <c r="H273" i="1"/>
  <c r="H272" i="1" s="1"/>
  <c r="C273" i="1"/>
  <c r="D226" i="1"/>
  <c r="E226" i="1"/>
  <c r="F226" i="1"/>
  <c r="G226" i="1"/>
  <c r="H226" i="1"/>
  <c r="C226" i="1"/>
  <c r="I227" i="1"/>
  <c r="J227" i="1"/>
  <c r="K227" i="1"/>
  <c r="D221" i="1"/>
  <c r="D220" i="1" s="1"/>
  <c r="E221" i="1"/>
  <c r="E220" i="1" s="1"/>
  <c r="F221" i="1"/>
  <c r="F220" i="1" s="1"/>
  <c r="G221" i="1"/>
  <c r="G220" i="1" s="1"/>
  <c r="H221" i="1"/>
  <c r="H220" i="1" s="1"/>
  <c r="C221" i="1"/>
  <c r="G205" i="1"/>
  <c r="C190" i="1"/>
  <c r="F190" i="1"/>
  <c r="D190" i="1"/>
  <c r="D10" i="1"/>
  <c r="D9" i="1" s="1"/>
  <c r="E10" i="1"/>
  <c r="E9" i="1" s="1"/>
  <c r="F10" i="1"/>
  <c r="F9" i="1" s="1"/>
  <c r="F8" i="1" s="1"/>
  <c r="G10" i="1"/>
  <c r="G9" i="1" s="1"/>
  <c r="H10" i="1"/>
  <c r="H9" i="1" s="1"/>
  <c r="C10" i="1"/>
  <c r="E376" i="1"/>
  <c r="E375" i="1" s="1"/>
  <c r="E355" i="1"/>
  <c r="E336" i="1"/>
  <c r="H217" i="1"/>
  <c r="H216" i="1" s="1"/>
  <c r="G217" i="1"/>
  <c r="G216" i="1" s="1"/>
  <c r="F217" i="1"/>
  <c r="F216" i="1" s="1"/>
  <c r="E217" i="1"/>
  <c r="E216" i="1" s="1"/>
  <c r="D217" i="1"/>
  <c r="D216" i="1" s="1"/>
  <c r="C217" i="1"/>
  <c r="E456" i="1"/>
  <c r="E444" i="1" s="1"/>
  <c r="K342" i="1"/>
  <c r="K341" i="1" s="1"/>
  <c r="J342" i="1"/>
  <c r="J341" i="1" s="1"/>
  <c r="I342" i="1"/>
  <c r="I341" i="1" s="1"/>
  <c r="H190" i="1"/>
  <c r="F456" i="1"/>
  <c r="F444" i="1" s="1"/>
  <c r="H456" i="1"/>
  <c r="H444" i="1" s="1"/>
  <c r="D456" i="1"/>
  <c r="D20" i="1"/>
  <c r="D494" i="1"/>
  <c r="E494" i="1"/>
  <c r="G494" i="1"/>
  <c r="I530" i="1"/>
  <c r="J530" i="1"/>
  <c r="K530" i="1"/>
  <c r="G275" i="1"/>
  <c r="E275" i="1"/>
  <c r="H20" i="1"/>
  <c r="G20" i="1"/>
  <c r="H494" i="1"/>
  <c r="C494" i="1"/>
  <c r="D386" i="1"/>
  <c r="E386" i="1"/>
  <c r="E383" i="1" s="1"/>
  <c r="E382" i="1" s="1"/>
  <c r="F386" i="1"/>
  <c r="F383" i="1" s="1"/>
  <c r="G386" i="1"/>
  <c r="C386" i="1"/>
  <c r="E166" i="1" l="1"/>
  <c r="D166" i="1"/>
  <c r="D116" i="1" s="1"/>
  <c r="H583" i="1"/>
  <c r="H350" i="1"/>
  <c r="D444" i="1"/>
  <c r="D307" i="1"/>
  <c r="F237" i="1"/>
  <c r="E425" i="1"/>
  <c r="E529" i="1"/>
  <c r="G529" i="1"/>
  <c r="H8" i="1"/>
  <c r="H383" i="1"/>
  <c r="D237" i="1"/>
  <c r="F410" i="1"/>
  <c r="H543" i="1"/>
  <c r="H244" i="1"/>
  <c r="H529" i="1"/>
  <c r="D529" i="1"/>
  <c r="E410" i="1"/>
  <c r="G383" i="1"/>
  <c r="F583" i="1"/>
  <c r="D8" i="1"/>
  <c r="D401" i="1"/>
  <c r="C166" i="1"/>
  <c r="G8" i="1"/>
  <c r="C216" i="1"/>
  <c r="F357" i="1"/>
  <c r="C554" i="1"/>
  <c r="L797" i="1"/>
  <c r="G410" i="1"/>
  <c r="C389" i="1"/>
  <c r="C251" i="1"/>
  <c r="C406" i="1"/>
  <c r="D244" i="1"/>
  <c r="C560" i="1"/>
  <c r="C93" i="1"/>
  <c r="F495" i="1"/>
  <c r="F494" i="1" s="1"/>
  <c r="E357" i="1"/>
  <c r="H401" i="1"/>
  <c r="C516" i="1"/>
  <c r="H286" i="1"/>
  <c r="F425" i="1"/>
  <c r="G244" i="1"/>
  <c r="C13" i="1"/>
  <c r="C58" i="1"/>
  <c r="G98" i="1"/>
  <c r="C383" i="1"/>
  <c r="C410" i="1"/>
  <c r="C461" i="1"/>
  <c r="C572" i="1"/>
  <c r="C161" i="1"/>
  <c r="C425" i="1"/>
  <c r="C375" i="1"/>
  <c r="D410" i="1"/>
  <c r="C307" i="1"/>
  <c r="F401" i="1"/>
  <c r="C379" i="1"/>
  <c r="C237" i="1"/>
  <c r="D323" i="1"/>
  <c r="C596" i="1"/>
  <c r="D425" i="1"/>
  <c r="C529" i="1"/>
  <c r="C256" i="1"/>
  <c r="C504" i="1"/>
  <c r="C501" i="1"/>
  <c r="D540" i="1"/>
  <c r="D536" i="1"/>
  <c r="C567" i="1"/>
  <c r="D576" i="1"/>
  <c r="C579" i="1"/>
  <c r="D590" i="1"/>
  <c r="E20" i="1"/>
  <c r="C9" i="1"/>
  <c r="C330" i="1"/>
  <c r="C232" i="1"/>
  <c r="D269" i="1"/>
  <c r="C272" i="1"/>
  <c r="D283" i="1"/>
  <c r="C422" i="1"/>
  <c r="D320" i="1"/>
  <c r="D333" i="1"/>
  <c r="D113" i="1"/>
  <c r="C220" i="1"/>
  <c r="G286" i="1"/>
  <c r="F604" i="1"/>
  <c r="E604" i="1"/>
  <c r="G425" i="1"/>
  <c r="G409" i="1" s="1"/>
  <c r="H410" i="1"/>
  <c r="G350" i="1"/>
  <c r="G341" i="1" s="1"/>
  <c r="C350" i="1"/>
  <c r="C341" i="1" s="1"/>
  <c r="D350" i="1"/>
  <c r="F286" i="1"/>
  <c r="D286" i="1"/>
  <c r="E286" i="1"/>
  <c r="G604" i="1"/>
  <c r="C604" i="1"/>
  <c r="C98" i="1"/>
  <c r="H98" i="1"/>
  <c r="H57" i="1" s="1"/>
  <c r="D98" i="1"/>
  <c r="D57" i="1" s="1"/>
  <c r="C543" i="1"/>
  <c r="D383" i="1"/>
  <c r="D382" i="1" s="1"/>
  <c r="H166" i="1"/>
  <c r="H116" i="1" s="1"/>
  <c r="H571" i="1"/>
  <c r="D571" i="1"/>
  <c r="F582" i="1"/>
  <c r="H582" i="1"/>
  <c r="D583" i="1"/>
  <c r="D582" i="1" s="1"/>
  <c r="G582" i="1"/>
  <c r="E98" i="1"/>
  <c r="E57" i="1" s="1"/>
  <c r="C401" i="1"/>
  <c r="E401" i="1"/>
  <c r="E116" i="1"/>
  <c r="C582" i="1"/>
  <c r="G571" i="1"/>
  <c r="F571" i="1"/>
  <c r="C244" i="1"/>
  <c r="C444" i="1"/>
  <c r="C382" i="1"/>
  <c r="F350" i="1"/>
  <c r="F341" i="1" s="1"/>
  <c r="G382" i="1"/>
  <c r="G401" i="1"/>
  <c r="G166" i="1"/>
  <c r="G116" i="1" s="1"/>
  <c r="C571" i="1"/>
  <c r="E571" i="1"/>
  <c r="E583" i="1"/>
  <c r="E582" i="1" s="1"/>
  <c r="D604" i="1"/>
  <c r="H604" i="1"/>
  <c r="H425" i="1"/>
  <c r="H409" i="1" s="1"/>
  <c r="F529" i="1"/>
  <c r="F493" i="1" s="1"/>
  <c r="F98" i="1"/>
  <c r="H382" i="1"/>
  <c r="H236" i="1"/>
  <c r="D236" i="1"/>
  <c r="G236" i="1"/>
  <c r="F382" i="1"/>
  <c r="F236" i="1"/>
  <c r="E236" i="1"/>
  <c r="D409" i="1"/>
  <c r="D543" i="1"/>
  <c r="G225" i="1"/>
  <c r="F225" i="1"/>
  <c r="F543" i="1"/>
  <c r="C225" i="1"/>
  <c r="E225" i="1"/>
  <c r="F166" i="1"/>
  <c r="F116" i="1" s="1"/>
  <c r="C357" i="1"/>
  <c r="F409" i="1"/>
  <c r="E350" i="1"/>
  <c r="E341" i="1" s="1"/>
  <c r="C263" i="1"/>
  <c r="E263" i="1"/>
  <c r="E543" i="1"/>
  <c r="H225" i="1"/>
  <c r="D225" i="1"/>
  <c r="D341" i="1"/>
  <c r="H341" i="1"/>
  <c r="G204" i="1"/>
  <c r="F204" i="1"/>
  <c r="C204" i="1"/>
  <c r="E204" i="1"/>
  <c r="H204" i="1"/>
  <c r="D204" i="1"/>
  <c r="G493" i="1"/>
  <c r="E493" i="1"/>
  <c r="H493" i="1"/>
  <c r="D493" i="1"/>
  <c r="C493" i="1"/>
  <c r="H263" i="1"/>
  <c r="F263" i="1"/>
  <c r="C57" i="1"/>
  <c r="F57" i="1"/>
  <c r="G57" i="1"/>
  <c r="H329" i="1"/>
  <c r="G263" i="1"/>
  <c r="E409" i="1"/>
  <c r="F329" i="1"/>
  <c r="D357" i="1"/>
  <c r="H357" i="1"/>
  <c r="G357" i="1"/>
  <c r="E329" i="1"/>
  <c r="C460" i="1"/>
  <c r="H460" i="1"/>
  <c r="E460" i="1"/>
  <c r="G460" i="1"/>
  <c r="D460" i="1"/>
  <c r="F460" i="1"/>
  <c r="C236" i="1" l="1"/>
  <c r="C116" i="1"/>
  <c r="C8" i="1"/>
  <c r="G785" i="1"/>
  <c r="E8" i="1"/>
  <c r="C409" i="1"/>
  <c r="C286" i="1"/>
  <c r="E785" i="1"/>
  <c r="F785" i="1"/>
  <c r="D535" i="1"/>
  <c r="C559" i="1"/>
  <c r="D263" i="1"/>
  <c r="C329" i="1"/>
  <c r="D329" i="1"/>
  <c r="H785" i="1"/>
  <c r="D785" i="1" l="1"/>
  <c r="D799" i="1" s="1"/>
  <c r="C785" i="1"/>
  <c r="C799" i="1" s="1"/>
  <c r="E799" i="1"/>
  <c r="G799" i="1"/>
  <c r="F799" i="1"/>
  <c r="H799" i="1"/>
</calcChain>
</file>

<file path=xl/sharedStrings.xml><?xml version="1.0" encoding="utf-8"?>
<sst xmlns="http://schemas.openxmlformats.org/spreadsheetml/2006/main" count="716" uniqueCount="572">
  <si>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</si>
  <si>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</si>
  <si>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</si>
  <si>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</si>
  <si>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</si>
  <si>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</si>
  <si>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</si>
  <si>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</si>
  <si>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</si>
  <si>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</si>
  <si>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</si>
  <si>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</si>
  <si>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</si>
  <si>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</si>
  <si>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</si>
  <si>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</si>
  <si>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</si>
  <si>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</si>
  <si>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</si>
  <si>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</si>
  <si>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</si>
  <si>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</si>
  <si>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</si>
  <si>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</si>
  <si>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</si>
  <si>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</si>
  <si>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АПК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</si>
  <si>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</si>
  <si>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</si>
  <si>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</si>
  <si>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</si>
  <si>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</si>
  <si>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</si>
  <si>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</si>
  <si>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</si>
  <si>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</si>
  <si>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</si>
  <si>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</si>
  <si>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</si>
  <si>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</si>
  <si>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</si>
  <si>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15 6</t>
  </si>
  <si>
    <t>Ведомственная целевая программа департамента инвестиционной политики Ярославской области</t>
  </si>
  <si>
    <t>Дорожники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</si>
  <si>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</si>
  <si>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</si>
  <si>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Сводный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</si>
  <si>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</si>
  <si>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</si>
  <si>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</si>
  <si>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</si>
  <si>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</si>
  <si>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</si>
  <si>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</si>
  <si>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</si>
  <si>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</si>
  <si>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</si>
  <si>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</si>
  <si>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</si>
  <si>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</si>
  <si>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</si>
  <si>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</si>
  <si>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</si>
  <si>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</si>
  <si>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</si>
  <si>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</si>
  <si>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</si>
  <si>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</si>
  <si>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</si>
  <si>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</si>
  <si>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</si>
  <si>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</si>
  <si>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</si>
  <si>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</si>
  <si>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</si>
  <si>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</si>
  <si>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</si>
  <si>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</si>
  <si>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</si>
  <si>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</si>
  <si>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</si>
  <si>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</si>
  <si>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956 Агентство по государственным услугам ЯО</t>
  </si>
  <si>
    <t>Власть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</si>
  <si>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</si>
  <si>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</si>
  <si>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</si>
  <si>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</si>
  <si>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</si>
  <si>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</si>
  <si>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</si>
  <si>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</si>
  <si>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</si>
  <si>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</si>
  <si>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</si>
  <si>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</si>
  <si>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</si>
  <si>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</si>
  <si>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</si>
  <si>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</si>
  <si>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</si>
  <si>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</si>
  <si>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</si>
  <si>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</si>
  <si>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</si>
  <si>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</si>
  <si>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</si>
  <si>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</si>
  <si>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</si>
  <si>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</si>
  <si>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</si>
  <si>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</si>
  <si>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</si>
  <si>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Соцсфера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</si>
  <si>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</si>
  <si>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</si>
  <si>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</si>
  <si>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</si>
  <si>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</si>
  <si>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</si>
  <si>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</si>
  <si>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</si>
  <si>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</si>
  <si>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</si>
  <si>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</si>
  <si>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</si>
  <si>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</si>
  <si>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Инвестиции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</si>
  <si>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</si>
  <si>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</si>
  <si>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</si>
  <si>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</si>
  <si>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</si>
  <si>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</si>
  <si>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Местная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</si>
  <si>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</si>
  <si>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</si>
  <si>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</si>
  <si>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</si>
  <si>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</si>
  <si>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</si>
  <si>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</si>
  <si>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</si>
  <si>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</si>
  <si>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</si>
  <si>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</si>
  <si>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</si>
  <si>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</si>
  <si>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</si>
  <si>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</si>
  <si>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</si>
  <si>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</si>
  <si>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</si>
  <si>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</si>
  <si>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</si>
  <si>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</si>
  <si>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</si>
  <si>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</si>
  <si>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</si>
  <si>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</si>
  <si>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</si>
  <si>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</si>
  <si>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</si>
  <si>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</si>
  <si>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</si>
  <si>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</si>
  <si>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</si>
  <si>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</si>
  <si>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25.5</t>
  </si>
  <si>
    <t>Ведомственная целевая программа департамента агропромышленного комплекса и потрбительского рынка Ярославской области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</si>
  <si>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</si>
  <si>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</si>
  <si>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</si>
  <si>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24 1</t>
  </si>
  <si>
    <t>Ведомственная целевая программа "Сохранность региональных автомобильных дорог Ярославской области"</t>
  </si>
  <si>
    <t>08 4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</si>
  <si>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</si>
  <si>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</si>
  <si>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</si>
  <si>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</si>
  <si>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</si>
  <si>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</si>
  <si>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</si>
  <si>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</si>
  <si>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</si>
  <si>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943 Департамент инвестиционной политики ЯО</t>
  </si>
  <si>
    <t>14 5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</si>
  <si>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</si>
  <si>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</si>
  <si>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943 Департамент инвестиционной деятельности ЯО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</si>
  <si>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</si>
  <si>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</si>
  <si>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</si>
  <si>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</si>
  <si>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</si>
  <si>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</si>
  <si>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</si>
  <si>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931 Департамент государственного  жилищного надзора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</si>
  <si>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</si>
  <si>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</si>
  <si>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</si>
  <si>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</si>
  <si>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941 Департамент промышленности ЯО</t>
  </si>
  <si>
    <t>957 Департамент культурного наследия ЯО</t>
  </si>
  <si>
    <t>24 5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</si>
  <si>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</si>
  <si>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</si>
  <si>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</si>
  <si>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08.2</t>
  </si>
  <si>
    <t>Областная целевая программа "Повышение безопасности дорожного движения в Ярославской области"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</si>
  <si>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</si>
  <si>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</si>
  <si>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</si>
  <si>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</si>
  <si>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</si>
  <si>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</si>
  <si>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</si>
  <si>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</si>
  <si>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</si>
  <si>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</si>
  <si>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</si>
  <si>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</si>
  <si>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</si>
  <si>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</si>
  <si>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</si>
  <si>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</si>
  <si>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</si>
  <si>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</si>
  <si>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</si>
  <si>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</si>
  <si>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</si>
  <si>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</si>
  <si>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</si>
  <si>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</si>
  <si>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</si>
  <si>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</si>
  <si>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</si>
  <si>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</si>
  <si>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</si>
  <si>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</si>
  <si>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</si>
  <si>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</si>
  <si>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</si>
  <si>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</si>
  <si>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</si>
  <si>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</si>
  <si>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</si>
  <si>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</si>
  <si>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</si>
  <si>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</si>
  <si>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</si>
  <si>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</si>
  <si>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</si>
  <si>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</si>
  <si>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</si>
  <si>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</si>
  <si>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</si>
  <si>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</si>
  <si>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>940 Департамент по охране и использованию животного мира ЯО</t>
  </si>
  <si>
    <t>949 Инспекция государственного надзора за техническим состоянием самоходных машин и других видов техники ЯО</t>
  </si>
  <si>
    <t>955 Аппарат Уполномоченного по защите прав предпринимателей в ЯО</t>
  </si>
  <si>
    <t>Перераспределение ассигнований с целью погашения кредиторской задолженности</t>
  </si>
  <si>
    <t>Иные закупки товаров, работ и услуг для обеспечения
государственных (муниципальных) нужд</t>
  </si>
  <si>
    <t xml:space="preserve">Субсидии юридическим лицам
(кроме некоммерческих организаций), индивидуальным
предпринимателям, физическим лицам - производителям
товаров, работ, услуг
</t>
  </si>
  <si>
    <t>Реализация мероприятий по созданию туристско-рекреационного комплекса «Ярославское взморье»</t>
  </si>
  <si>
    <t xml:space="preserve">Субсидия на реализацию мероприятий по созданию туристско-рекреационного кластера «Золотое кольцо» </t>
  </si>
  <si>
    <t>Бюджетные инвестиции юридическим лицам, не являющимся государственными (муниципальными) учреждениями и государственными (муниципальными) унитарными предприятиями</t>
  </si>
  <si>
    <t>Перераспределение ассигнований в рамках ОЦП в связи с уточнением мероприятий программы</t>
  </si>
  <si>
    <t>Перераспределение ассигнований  с ОЦП "Повышение безопасности дорожного движения в ЯО" для погашения кредиторской задолженности ГКУ ЯО "Безопасный регион" по услугам связи, аренде опор, ремонту и обслуживанию систем видеонаблюдения</t>
  </si>
  <si>
    <t>Перераспределение ассигнований с ОЦП "Повышение безопасности дорожного движения в ЯО"для погашения кредиторской задолженности  оплаты поставки автомобиля</t>
  </si>
  <si>
    <t>Перераспределение ассигнований  с ОЦП "Повышение безопасности дорожного движения в ЯО" для погашения кредиторской задолженности по мероприятиям по поддержке в постоянной готовности региональной автоматизированной системы оповещения в ЯО</t>
  </si>
  <si>
    <t>Перераспределение ассигнований с ОЦП "Повышение безопасности дорожного движения в ЯО"для погашения кредиторской задолженности  расходов подведомственных учреждений</t>
  </si>
  <si>
    <t>Перераспределение ассигнований  в связи с  погашением кредиторской задолженности в рамках ВЦП</t>
  </si>
  <si>
    <t>Перераспределение ассигнований ГКУ ЯО "Информационный центр жилищно-комунального хозяйства, энергетики и энергосбережения ЯО" для оплаты штрафа за административное правонарушение</t>
  </si>
  <si>
    <t>Перераспределение ассигнований для реализации мероприятий по закупке лицензий на использование клиентского и серверного программного обеспечения в органах исполнительной власти</t>
  </si>
  <si>
    <t>Перераспределение ассигнований в рамках программы на департамент труда и социальной  поддержки населения на выполнение работ по разработке электронного сервиса предоставления сведений о размере выплат застрахованного лица по линии ПФ РФ в автоматизированной системе "Единый социальный регистр населения ЯО"</t>
  </si>
  <si>
    <t>Перераспределение ассигнований с мероприятий по управлению государственным имуществом  для исполнения судебных решений по исполнительным листам</t>
  </si>
  <si>
    <t>Перераспределение ассигнований с  ОЦП "Стимулирование инвестиционной деятельности в ЯО" для исполнения судебных решений по исполнительным листам</t>
  </si>
  <si>
    <t>Перераспределение ассигнований в связи с уточнением командировочных  расходов</t>
  </si>
  <si>
    <t>Перераспределение ассигнований в связи с уточнением расходов по оплате страховых взносов во внебюджетные фонды</t>
  </si>
  <si>
    <t>Перераспределение ассигнований в рамках непрограммных расходов для устранения нарушений обязательных требований пожарной безопасности в филиалах ГКУ ЯО "Государственный архив ЯО"</t>
  </si>
  <si>
    <t>Перераспределение ассигнований в связи с уточнением оплаты налога на имущество</t>
  </si>
  <si>
    <t xml:space="preserve">Реализация мероприятий по государственной поддержке межрегиональных проектов, в том числе направленных на развитие детского туризма
</t>
  </si>
  <si>
    <t>Природоохранные мероприятия</t>
  </si>
  <si>
    <t>Субсидии на поддержку сельскохозяйственного производства</t>
  </si>
  <si>
    <t>Субвенция на проведение Всероссийской сельскохозяйственной переписи</t>
  </si>
  <si>
    <t>Субсидия на выполнение государственного задания подведомственными учреждениями</t>
  </si>
  <si>
    <t>Субвенция на отлов и содержание безнадзорных животных</t>
  </si>
  <si>
    <t>Субсидия на проведение мероприятий по развитию газификации в сельской местности</t>
  </si>
  <si>
    <t>Перераспределение ассигнований для погашения кредиторской задолженности в связи с окончанием действия программы.</t>
  </si>
  <si>
    <t>Перераспределение ассигнований в связи с исполнением судебных решений по исполнительным листам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</si>
  <si>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</si>
  <si>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</si>
  <si>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Мероприятия в рамках реализации областной целевой программы "Развитие сети автомобильных дорог Ярославской области"</t>
  </si>
  <si>
    <t>Субсидия на корректировку проекта реконструкции Московского проспекта города Ярославля со строительством транспортных развязок</t>
  </si>
  <si>
    <t xml:space="preserve"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</si>
  <si>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сельхозпродукции</t>
  </si>
  <si>
    <t>Реализация мероприятий региональной программы "Доступная среда" в части приобретения низкопольных автобусов, троллейбусов, оборудованных аппарелью для посадки инвалидов-колясочников</t>
  </si>
  <si>
    <t>Компенсация выпадающих доходов ресурсоснабжающих организаций</t>
  </si>
  <si>
    <t>Реализация мероприятий областной целевой программы "Развитие транспортной системы Ярославской области" Линия ТО в Пошехонье</t>
  </si>
  <si>
    <t>Увеличение ассигнований с целью погашения кредиторской задолженности  по соглашению 2015 года за счет перерапределения в рамках ОЦП</t>
  </si>
  <si>
    <t>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</si>
  <si>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Приобретение подвижного состава, предназначенного для перевозки пассажиров в пригородном и междугородном сообщениях</t>
  </si>
  <si>
    <t>Обеспечение мероприятий по проведению обследования пассажиропотока на железнодорожном транспорте в пригородном сообщении</t>
  </si>
  <si>
    <t>Субсидии государственному бюджетному учреждению Ярославской области "Яроблтранском"</t>
  </si>
  <si>
    <t>Перераспределение ассигнований с ОЦП "Развитие транспортной системы Ярославской области" в целях погашения кредиторской задолженности по финансовому обеспечению выполнения государственного задания ГБУ ЯО "Яроблтранском"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</si>
  <si>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</si>
  <si>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</si>
  <si>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</si>
  <si>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911 Департамент имущественных и земельных отношений</t>
  </si>
  <si>
    <t>Предоставление социальных услуг отдельным категориям граждан при проезде в транспорте общего пользования</t>
  </si>
  <si>
    <t>Субсидии организациям, оказывающим социально значимые бытовые услуги сельскому населению</t>
  </si>
  <si>
    <t xml:space="preserve">Субсидии организациям, занимающимся доставкой товаров в отдаленные сельские населенные пункты </t>
  </si>
  <si>
    <t>Публично-нормативные обязательства</t>
  </si>
  <si>
    <t>Иные социальные выплаты</t>
  </si>
  <si>
    <t>Расчеты с поставщиками</t>
  </si>
  <si>
    <t>Субсидии на госзадание</t>
  </si>
  <si>
    <t>Субсидии на иные цели</t>
  </si>
  <si>
    <t xml:space="preserve">Перераспределение ассигнований в связи с изменением контингента. 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</si>
  <si>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</si>
  <si>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организацию образовательного процесса в общеобразовательных организациях</t>
  </si>
  <si>
    <t>Перемещение ассигнований в связи с изменением статуса МОБУ Полянской ООШ Гаврилов-Ямского МР, изменением количества воспитанников в дошкольных группах при школах и детских садах г.Ярославля.</t>
  </si>
  <si>
    <t>Предоставление субсидий бюджетным, автономным учреждениям и иным некоммерческим организациям</t>
  </si>
  <si>
    <t xml:space="preserve"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
</t>
  </si>
  <si>
    <t>Субсидия на государственную поддержку материально-технической базы образовательных организаций Ярославской области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</si>
  <si>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</si>
  <si>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на капитальный ремонт зданий, возвращенных системе образования, и функционирующих дошкольных и общеобразовательных организаций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</si>
  <si>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</si>
  <si>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</si>
  <si>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</si>
  <si>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 xml:space="preserve">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</si>
  <si>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</si>
  <si>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</si>
  <si>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</si>
  <si>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 xml:space="preserve">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</si>
  <si>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Предоставление социальных услуг населению Ярославской области на основе соблюдения стандартов и нормативов</t>
  </si>
  <si>
    <t xml:space="preserve"> Стационарные учреждения социального обслуживания для граждан пожилого возраста и инвалидов </t>
  </si>
  <si>
    <t xml:space="preserve"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</si>
  <si>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специализированных учреждений органов социальной защиты населения для несовершеннолетних, нуждающихся в социальной реабилитации</t>
  </si>
  <si>
    <t>Социальная защита семей с детьми, инвалидов, ветеранов, граждан и детей, оказавшихся в трудной жизненной ситуации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</si>
  <si>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</si>
  <si>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Содействие организации безопасных условий трудовой деятельности и охраны труда, развитию социального партнерства</t>
  </si>
  <si>
    <t>Перераспределение ассигнований на погашение кредиторской задолженности за счет  Правительства области с субвенции на компенсацию части расходов на приобретение путевки в организации отдыха детей и их оздоровления</t>
  </si>
  <si>
    <t>Развитие и обеспечение функционирования системы профилактики безнадзорности, правонарушений несовершеннолетних</t>
  </si>
  <si>
    <t>Реализация мероприятий по профилактике безнадзорности, правонарушений и защите прав несовершеннолетних детей</t>
  </si>
  <si>
    <t>Прочая закупка товаров, работ и услуг для обеспечения государственных (муниципальных) нужд</t>
  </si>
  <si>
    <t xml:space="preserve">Перераспределение ассигнований с непрограммных расходов Правительства области </t>
  </si>
  <si>
    <t xml:space="preserve"> Субвенция на компенсацию части расходов на приобретение путевки в организации отдыха детей и их оздоровления</t>
  </si>
  <si>
    <t>Перераспределение ассигнований в рамках субвенции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</si>
  <si>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Субсидии на укрепление института семьи, повышение качества жизни семей с несовершеннолетними детьми</t>
  </si>
  <si>
    <t>Пособия, компенсации и иные социальные выплаты гражданам, кроме публичных нормативных обязательств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</si>
  <si>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</si>
  <si>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 xml:space="preserve"> Мероприятия по реализации региональной программы "Доступная среда"</t>
  </si>
  <si>
    <t>Повышение доступности и качества реабилитационных услуг (развитие системы реабилитации и социальной интеграции инвалидов)  в Ярославской области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</si>
  <si>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</si>
  <si>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Мероприятия по реализации региональной программы "Доступная среда"</t>
  </si>
  <si>
    <t>Субсидия на оборудование социально значимых объектов в целях обеспечения доступности для инвалидов за счет средств областного бюджета</t>
  </si>
  <si>
    <t>Приобретение жилья детям-сиротам</t>
  </si>
  <si>
    <t>Межбюджетные трансферты</t>
  </si>
  <si>
    <t>Перераспределение ассигнований субсидии на проведение капитального ремонта муниципальных учреждений культуры между муниципальными образованиями в связи с уточнением потребности муниципальных образований.</t>
  </si>
  <si>
    <t xml:space="preserve">Перераспределение ассигнований с субсидий на финансовое обеспечение выполнения государственных заданий государственными учреждениями культуры на межбюджетные трансферты на комплектование книжных фондов библиотек муниципальных образований для погашения кредиторской задолженности 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</si>
  <si>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</si>
  <si>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Предоставление субсидий социально ориентированным некоммерческим организациям на конкурсной основе</t>
  </si>
  <si>
    <t>Развитие механизмов предоставления государственных и муниципальных услуг</t>
  </si>
  <si>
    <t>Развитие технических механизмов предоставления государственных и муниципальных услуг в электронном виде, организация и проведение мероприятий, направленных на информирование населения и популяризацию проектов</t>
  </si>
  <si>
    <t>Реализация мероприятий по строительству дошкольных образовательных организаций за счет средств областного бюджета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</si>
  <si>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</si>
  <si>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</si>
  <si>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расчеты с поставщиками и подрядчиками</t>
  </si>
  <si>
    <t>Реализация мероприятий задачи "Развитие градостроительной документации в Ярославской области"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</si>
  <si>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</si>
  <si>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Иные бюджетные ассигнования</t>
  </si>
  <si>
    <t>Обеспечение деятельности казенного учреждения ГКУ ЯО "Единая служба заказчика"</t>
  </si>
  <si>
    <t>Субсидия на реализацию мероприятий по строительству и реконструкции объектов спорта за счет средств областного бюджета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</si>
  <si>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</si>
  <si>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и реконструкции объектов газификации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</si>
  <si>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</si>
  <si>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на реализацию мероприятий по привлечению частных операторов к управлению системами коммунальной инфраструктуры на основе концессионных соглашений за счет средств областного бюджета</t>
  </si>
  <si>
    <t>924 Департамент строительства ЯО</t>
  </si>
  <si>
    <t>Строительство и реконструкция объектов культурного назначения</t>
  </si>
  <si>
    <t>11 4</t>
  </si>
  <si>
    <t>Перераспределение ассигнований с агентства по туризму ЯО в связи с передачей функций по реализации одного из проектов, направленных на развитие детского туризма</t>
  </si>
  <si>
    <t>Перераспределение ассигнований с агентства по туризму для ГАУК ЯО "Концертно-зрелищный центр" на выполнение государственного задания</t>
  </si>
  <si>
    <t>Кредиторская задолженность по субсидиям РП "Развитие льняного комплекса ЯО" на 2012-2015 годы</t>
  </si>
  <si>
    <t xml:space="preserve">Предоставление субсидий бюджетным, автономным учреждениям и иным некоммерческим организациям </t>
  </si>
  <si>
    <t>Перераспределение ассигнований  между муниципальными районами в связи с уточнением количества  участков по результатам переписного районирования</t>
  </si>
  <si>
    <t>Перераспределение ассигнований с ОЦП "Повышение безопасности дорожного движения в ЯО" для погашения кредиторской задолженности текущих расходов департамента</t>
  </si>
  <si>
    <t>Перераспределение ассигнований с ОЦП "Повышение безопасности дорожного движения в ЯО" для погашения кредиторской задолженности по расходам ОЦП "Безопасный регион", срок реализации которой закончился в 2015г.</t>
  </si>
  <si>
    <t>Перераспределение ассигнований средств федеральной субвенции на осуществление первичного воинского учета на территориях, где отсутствуют военные комиссариаты между МР, в связи с уточнением расходов</t>
  </si>
  <si>
    <t>Перераспределение ассигнований в рамках ВЦП с обеспечения деятельности учреждений на субвенцию на обеспечение деятельности органов опеки и попечительства для проведения аттестации специализированных программно - технических комплексов, предназначенных для функционирования АИС государственного банка данных о детях, оставшихся без попечения родителей, по Ярославской области.</t>
  </si>
  <si>
    <t>Перераспределение ассигований на погашение кредиторской задолженности по ОЦП " Семья и дети Ярославии"</t>
  </si>
  <si>
    <t>Перераспределение ассигнований с ОЦП "Гармонизация межнациональных отношений в ЯО" ГАУ "Информационное агентство Верхняя Волга" для выполнения работ по информационному наполнению веб-сайта "Большая Ярославская энциклопедия"</t>
  </si>
  <si>
    <t>Перераспределение ассигнований с мероприятий ВЦП департамента здравоохранения и фармации на непрограммные расходы на уплату штрафных санкций в целях исполнения судебных решений</t>
  </si>
  <si>
    <t>Перераспределение ассигнований на ОЦП "Реформирование принципов организации деятельности органов местного самоуправления ЯО" в сумме 787 тыс.руб. на укрепление материально технической базы органов местного самоуправления и на ВЦП "Организация межмуниципального сотрудничества органов местного самоуправления ЯО" в сумме 1347 тыс.руб. на реализацию проекта "Обустроим область к юбилею!"</t>
  </si>
  <si>
    <t>Перераспределение ассигнований с мероприятия по повышению эффективности деятельности органов местного самоуправления ЯО на реализацию проекта "Обустроим область к юбилею!"</t>
  </si>
  <si>
    <t>Перераспределение ассигнований с агентства по государственным услугам ЯО на выполнение работ по разработке электронного сервиса предоставления сведений о размере выплат застрахованного лица по линии ПФ РФ в автоматизированной системе "Единый социальный регистр населения ЯО"</t>
  </si>
  <si>
    <t>Перераспределение ассигнований в связи с уточнением расходов, связанных с содержанием имущества, составляющего казну ЯО</t>
  </si>
  <si>
    <t>Перераспределение ассигнований на непрограммные расходы для исполнения судебных решений по исполнительным листам</t>
  </si>
  <si>
    <t>Перераспределение ассигнований в связи с уточнением выплат добровольным пожарным командам в связи с увеличением численности</t>
  </si>
  <si>
    <t>Перераспределение с ОЦП "Повышение безопасности жизнедеятельности населения" для погашения кредиторской задолженности расходов подведомственных учреждений</t>
  </si>
  <si>
    <r>
      <t xml:space="preserve">Перераспределение ассигнований с ОЦП "Развитие АПК" для проведения комплекса мероприятий по контролю качества продовольственных товаров в целях обеспечения продовольственной безопасности на территории области
</t>
    </r>
    <r>
      <rPr>
        <b/>
        <sz val="11"/>
        <color theme="1"/>
        <rFont val="Times New Roman"/>
        <family val="1"/>
        <charset val="204"/>
      </rPr>
      <t/>
    </r>
  </si>
  <si>
    <t>Перераспределение ассигнований  между задачами программы в связи с введением нового ведомственного перечня государственных услуг</t>
  </si>
  <si>
    <t>Перераспределение ассигнований между муниципальными районами в связи с уточнением планируемого количества безнадзорных животных и изменением нормативов стоимости отлова и содержания одного животного</t>
  </si>
  <si>
    <t>Увеличение уставного капитала хозяйственных обществ коммунального комплекса с контрольным пакетом акций Ярославской области</t>
  </si>
  <si>
    <t>Субсидии на поддержку начинающих фермеров</t>
  </si>
  <si>
    <t>Увеличение ассигнований по федеральным средствам на основании распоряжения Правительства РФ от 27.02.2016 г. № 319-р.</t>
  </si>
  <si>
    <t>Субсидии на развитие семейных животноводческих ферм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</si>
  <si>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</si>
  <si>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</si>
  <si>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Перераспределение ассигнований в связи с  участием в конкурсе для получения средств федеральной субсидии</t>
  </si>
  <si>
    <t>Перераспределение ассигнований между расходами ВЦП с целью увеличения  объемов финансирования  на доставку товаров в отдаленные сельские населенные пункты</t>
  </si>
  <si>
    <t>Субсидия на реализацию мероприятий по строительству и реконструкции объектов теплоснабжения в рамках концессионных соглашений</t>
  </si>
  <si>
    <t>Прочее перераспределение ассигнований</t>
  </si>
  <si>
    <t xml:space="preserve">Перераспределение ассигнований с департамента труда для обеспечения единого подхода к реализации конкурсных процедур поддержки СО НКО региона на осуществление уставной деятельности. </t>
  </si>
  <si>
    <t>Увеличение ассигнований по федеральным средствам на основании распоряжений Правительства РФ и  соглашения между МСХ РФ и Правительством ЯО № 89/17 от 02.02.2016 г.</t>
  </si>
  <si>
    <t xml:space="preserve">Перераспределение средств для перечисления субсидии к Дню пожилого человека для государственных учреждений культуры </t>
  </si>
  <si>
    <t xml:space="preserve">Мероприятия, направленные на восстановление и экологическую реабилитацию водных объектов (природоохранные мероприятия) 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</si>
  <si>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</si>
  <si>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Субсидия на обеспечение мероприятий по модернизации систем коммунальной инфраструктуры за счет средств областного бюджета</t>
  </si>
  <si>
    <t>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</t>
  </si>
  <si>
    <t>Перераспределение ассигнований в сумме 54815,0 тыс.руб. по объекту "Реконструкция очистных сооружений канализации и системы водоотведения дер. Дюдьково Октябрьского сельского поселения Рыбинского района Ярославской области (1-6 этапы). Первый этап строительства."</t>
  </si>
  <si>
    <t>Резервный фонд Правительства Ярославской области</t>
  </si>
  <si>
    <t>Перераспределение ассигнований в размере 5 900, тыс. руб. в 2018 году с выплат врачебному и среднему персоналу, студентам ЯГМА на условно-утвержденные расходы бюджета в связи с приведением в соответствие с ОЦП на 2013-2017 годы</t>
  </si>
  <si>
    <t>Перераспределение ассигнований между задачами ВЦП в связи с приведением в соответствие с базовым перечнем услуг, оказываемых учреждениями здравоохранения.</t>
  </si>
  <si>
    <t xml:space="preserve">Перераспределение ассигнований на приобретение МРТ ГУЗ ЯО КБ № 8 с мероприятий департамента по приобретению оборудования. </t>
  </si>
  <si>
    <t xml:space="preserve">Перераспределение ассигнований между КЦСР в целях погашения кредиторской задолженности по закупке оборудования и расходных материалов для неонатального и аудиологического скрининга и мероприятиям по  проведению пренатальной (дородовой) диагностики. </t>
  </si>
  <si>
    <t>Перераспределение ассигнований между задачами ВЦП в связи с приведением в соответствие с направлениями расходов  средств на закупку диагностических средств для выявления и мониторинга лечения  лиц, инфицированных вирусами иммунодефицита человека и гепатитов B и C.</t>
  </si>
  <si>
    <t>Погашение кредиторской задолженности по приобретению оборудования и основных средств с мероприятий ВЦП департамента.</t>
  </si>
  <si>
    <t>Погашение кредиторской задолженности по информационной безопасности  с мероприятий ВЦП  департамента.</t>
  </si>
  <si>
    <t>Перераспределение ассигнований между мероприятиями департамента и субсидиями на иные цели учреждений здравоохранения  по расходам на информационную безопасность.</t>
  </si>
  <si>
    <t>Перераспределение ассигнований  с мероприятий департамента в целях погашения кредиторской задолженности по капитальному  ремонту учреждений здравоохранения.</t>
  </si>
  <si>
    <t>Перераспределение ассигнований  с мероприятий департамента в целях погашения кредиторской задолженности по ремонту высокотехнологического оборудования  ГБУ3 ЯО "Клиническая онкологическая больница".</t>
  </si>
  <si>
    <t>Перераспределение ассигнований на приобретение МРТ ГУЗ ЯО КБ № 8 с мероприятий департамента по приобретению оборудования .</t>
  </si>
  <si>
    <t>Перераспределение ассигнований на непрограммные расходы на уплату штрафных санкций в целях исполнения судебных решений.</t>
  </si>
  <si>
    <t xml:space="preserve">Перераспределение ассигнований с Правительства ЯО по субвенции на компенсацию части расходов на приобретение путевки в организации отдыха детей и их оздоровления  на погашение кредиторской задолженности по субсидии на организацию профильных лагерей. </t>
  </si>
  <si>
    <t>Перераспределение ассигнований на департамент общественных связей.</t>
  </si>
  <si>
    <t>Субсидии государственному бюджетному учреждению Ярославской области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</si>
  <si>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 xml:space="preserve">Финансовое обеспечение мероприятий по мобилизационной готовности </t>
  </si>
  <si>
    <t xml:space="preserve">Перераспределение ассигнований с ОЦП "Развитие транспортной системы Ярославской области" в целях погашения кредиторской задолженности. </t>
  </si>
  <si>
    <t>Перераспределение объема дотаций на реализацию мероприятий, предусмотренных НПА  органов государственной власти Ярославской области.</t>
  </si>
  <si>
    <t>Перераспределение ассигнований со сметы Правительства области на ГКУ ЯО "Учреждение по содержанию и эксплуатации административных зданий" на содержание помещений</t>
  </si>
  <si>
    <t>Перераспределение ассигнований с субсидий бюджетным, автономным учреждениям и иным некоммерческим организациям на погашение кредиторской задолженности по ОЦП "Обеспечение доступности дошкольного образования" по обязательствам 2015 года.</t>
  </si>
  <si>
    <t>Перераспределение ассигнований с субсидий бюджетным, автономным учреждениям и иным некоммерческим организациям на погашение кредиторской задолженности по обязательствам 2015 года</t>
  </si>
  <si>
    <t>Увеличение ассигнований по федеральным средствам на основании распоряжения Правительства РФ от 27.02.2016 г. № 320-р.</t>
  </si>
  <si>
    <t>Перераспределение ассигнований в сумме 190 000 тыс. руб.</t>
  </si>
  <si>
    <t>08.0</t>
  </si>
  <si>
    <t>Наименование</t>
  </si>
  <si>
    <t>(руб.)</t>
  </si>
  <si>
    <t>Субвенция на государственную поддержку опеки и попечительства</t>
  </si>
  <si>
    <t>Региональная программа "Стимулирование развития жилищного строительства на территории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</si>
  <si>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</si>
  <si>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941 Департамент промышленной политики ЯО</t>
  </si>
  <si>
    <t>Субсидия на развитие сети плоскостных спортивных сооружений в муниципальных образованиях Ярославской области</t>
  </si>
  <si>
    <t>Перераспределение ассигнований на реализацию проекта "Обустроим область к юбилею!"</t>
  </si>
  <si>
    <t>03.1.</t>
  </si>
  <si>
    <t>Региональная программа "Развитие семейных животноводческих ферм на базе крестьянских (фермерских) хозяйств"</t>
  </si>
  <si>
    <t xml:space="preserve">Перераспределение ассигнований 2016 года с ОЦП "Обеспечение доступности дошкольного образования в ЯО" в сумме 42 092,508 тыс.руб., с ОЦП "Развитие физкультуры и спорта в ЯО" в сумме 1 037,262 тыс.руб.                                                                                                                          </t>
  </si>
  <si>
    <t>Перераспределение ассигнований с субсидии на капитальный ремонт муниципальных учреждений культуры на субсидию на развитие сети плоскостных спортивных сооружений на реализацию проекта "Обустроим область к юбилею!".</t>
  </si>
  <si>
    <t>Перераспределение ассигнований с субсидии на  приобретение оборудования муниципальными учреждениями культуры на субсидию на развитие сети плоскостных спортивных сооружений на реализацию проекта "Обустроим область к юбилею!"</t>
  </si>
  <si>
    <t xml:space="preserve">Перераспределение между задачами программы без изменения направления расходования средств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</si>
  <si>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между задачами программы без изменения направления расходования средств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</si>
  <si>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ассигнований  между задачами программы с целью погашения кредиторской задолженности за выполненные работы в 2015 году.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</si>
  <si>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</si>
  <si>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Приложение 3</t>
  </si>
  <si>
    <t>Перераспределение ассигнований в целях софинансирования единовременных компенсационных выплат медицинским работникам в размере 1 000 тыс. руб. на человека за счет областного бюджета.</t>
  </si>
  <si>
    <t>Реализация мероприятий по реконструкции объектов медицинских организаций Ярославской области</t>
  </si>
  <si>
    <t xml:space="preserve"> В цеях реализации Указа  Президента РФ от 7 мая 2012 г. № 600 производится :
увеличение средств ГК-Фонда содействия реформированию ЖКХ в сумме 413 765,975 тыс. руб., в т.ч.:
- 320 282,192 тыс. руб. предусмотренный Фондом лимит на реализацию 3 этапа, не использованный в 2015 году;
- 93 478,783 тыс. руб. остатки средств Фонда, поступившие в 2015 году.</t>
  </si>
  <si>
    <t>Субсидия бюджетам МО  на реализацию мероприятий по строительству и реконструкции объектов культуры  за счет средств областного бюджета</t>
  </si>
  <si>
    <t xml:space="preserve">Информация по внесению изменений в Закон Ярославской области "Об областном бюджете на 2016 год и на плановый период 2017 и 2018 годов" </t>
  </si>
  <si>
    <t>Федеральные средства</t>
  </si>
  <si>
    <t>(+)</t>
  </si>
  <si>
    <t>(-)</t>
  </si>
  <si>
    <t xml:space="preserve">Перераспределение ассигнований 2016 года с ОЦП "Обеспечение доступности дошкольного образования в ЯО".                                                                                      </t>
  </si>
  <si>
    <t>Перераспределение между объектами АИП.</t>
  </si>
  <si>
    <t>Выделение средств из ФФ ОМС на единовременные компенсационные выплаты медицинским работникам по распоряжению Правительства РФ от 30.12.2015. № 2768-р.</t>
  </si>
  <si>
    <t>Перераспределение ассигнований  в целях софинансирования единовременных компенсационных выплат медицинским работникам в размере 1 000 тыс. руб. на человека за счет областного бюджета с расходов на приобретение жилья медицинским работникам.</t>
  </si>
  <si>
    <t>Погашение кредиторской задолженности по приобретению оборудования и основных средств за счет ВЦП департамента.</t>
  </si>
  <si>
    <t>Погашение кредиторской задолженности по информационной безопасности за счет ВЦП  департамента.</t>
  </si>
  <si>
    <t>Выделение средств за счет федерального бюджета на приобретение льготных медикаментов по распоряжению Правительства РФ от 26.12.2015. № 2715-р.</t>
  </si>
  <si>
    <t>Перераспределение ассигнований  в целях софинансирования единовременных компенсационных выплат медицинским работникам в размере 1 000 тыс. руб. на человека за счет областного бюджета с расходов на приобретение оборудования.</t>
  </si>
  <si>
    <t>Перераспределение ассигнований между КВР в целях приведения в соответствие с бюджетной классификацией расходов на уплату взносов во внебюджетные фонды.</t>
  </si>
  <si>
    <t>Изменение наименования КЦСР по взносам на ОМС неработающего населения в целях устранения замечаний по акту проверки ФФОМС.</t>
  </si>
  <si>
    <t>Перераспределение ассигнований на субвенцию на обеспечение деятельности органов опеки и попечительства - 1 200,0 тыс. руб.; на погашение кредиторской задолженности по субсидии на государственную поддержку материально-технической базы образовательных организаций Ярославской области и РП "Доступная среда" - 39 161,6 тыс. руб.</t>
  </si>
  <si>
    <t>Перераспределение ассигнований в связи с ликвидацией филиала ГОАУ доп. образования "Центр детей и юношества" и создание филиала в ГПОАУ ЯО Рыбинского профессионально-педагогического колледжа.</t>
  </si>
  <si>
    <t>Перераспределение ассигнованийв связи с изменением статуса МОБУ Полянской ООШ Гаврилов-Ямского МР, изменение количества получателей выплат в образовательных организациях г.Ярославля.</t>
  </si>
  <si>
    <t>Перераспределение ассигнований между МО на погашение кредиторской задолженности по обязательствам 2015 года.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</si>
  <si>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</si>
  <si>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Перераспределение ассигнований на погашение кредиторской задолженности по субсидии на ремонт детских садов.</t>
  </si>
  <si>
    <t xml:space="preserve">Перераспределение ассигнований между мероприятиями программы с целью погашения кредиторской  задолженности  по заключенному контракту. </t>
  </si>
  <si>
    <t xml:space="preserve">Перераспределение ассигнований на другие ГП (ОЦП)  внутри ГРБС с  целью погашения кредиторской задолженности  с ОЦП "Обеспечение доступности дошкольного образования в ЯО" с объектов, требующих урегулирования вопросов строительства с  целью погашения кредиторской задолженности.                                                                                                           </t>
  </si>
  <si>
    <t xml:space="preserve">Выделение средств федерального бюджета в соответствии с распоряжением Правительства РФ от 26.12.2015 №2714-р.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</si>
  <si>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между МР в связи с изменением количества получателей.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</si>
  <si>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Сокращение средств федерального бюджета в соответствии с Федеральным законом "О федеральном бюджете на 2016 год".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</si>
  <si>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в целях приведения в соответствие с Приказом Минфина от 01.07.13 №65н.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</si>
  <si>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между целевыми статьями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</si>
  <si>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ассигнованийна другие государственные программы.</t>
  </si>
  <si>
    <t xml:space="preserve">Перераспределение ассигнований между видами расходов в связи с продлением срока ликвидации Переславского ПНИ.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</si>
  <si>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между МР в связи с приведением ФОТ в соответствие с нормативными актами и проведением оптимизации штатной численности.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</si>
  <si>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Социальная поддержка Героев Советского Союза, Героев Российской Федерации и полных кавалеров ордена Славы, 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</t>
  </si>
  <si>
    <t xml:space="preserve">Увеличение ассигнований в соотвтствии с  постановлением Правления ПФ РФ от 23.12.2015 № 517п.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</si>
  <si>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между видами расходов в связи с увеличением количества поступающих запросов  на проведение измерений и оценки вредных и опасных факторов производственной среды и трудового процесса на рабочих местах. </t>
  </si>
  <si>
    <t>Увеличение ассигнований на реализацию социально-педагогического образовательного проекта "Профессиональная школа родителей"за счет уменьшения ассигнований Правительства области в рамках ОЦП.</t>
  </si>
  <si>
    <t>Погашение кредиторской задолженности по проведенным мероприятиям за счет перераспределения.</t>
  </si>
  <si>
    <t>Перераспределение ассигнований на погашение кредиторской задолженности департамента здравохранения и фармации ЯО за расчеты с поставщиками</t>
  </si>
  <si>
    <t>Перераспределение ассигнований Правительства области  ГКУ ЯО  "ЦВКД" - 4 897,0 тыс. руб.  в связи  с изменением механизма  проведения областных  мероприятий, направленных на пропаганду семейных ценностей; перераспределение средств с Правительства области на департамент образования - 150,0 тыс. руб. на реализацию социально-педагогического образовательного проекта «Профессиональная школа родителей» и передвижка ассигнований между видами расходов 800,0 тыс. руб.</t>
  </si>
  <si>
    <t>Перераспределения с ВЦП департамента образования на погашения кредиторской задолженности 2015 года</t>
  </si>
  <si>
    <t>Перераспределение ассигнований с целью погашения кредиторской задолженности по контракту 2015 года за счет перераспределения с ОЦП "Развитие транспортной системы Ярославской области".</t>
  </si>
  <si>
    <t>Перераспределение ассигнований с целью погашения кредиторской задолженности по контрактам 2015 года за счет перераспределения с ОЦП "Развитие транспортной системы Ярославской области".</t>
  </si>
  <si>
    <t>Увеличение федеральных средств в соответствии с Федеральным законом «О aедеральном бюджете на 2016 год»</t>
  </si>
  <si>
    <t>Перераспределение ассигнований с ОЦП "Обеспечение доступности дошкольного образования в ЯО" в целях погашения кредиторской задолженности.</t>
  </si>
  <si>
    <t>Перераспределение  ассигнований в целях оплаты гос.пошлины</t>
  </si>
  <si>
    <t>Перераспределение ассигнований в связи с уточнением расходов по безработным гражданам, направленным на профессиональное обучение</t>
  </si>
  <si>
    <t>Перераспределение ассигнований на ВЦП " Обеспечение функционирования ГКУ ЯО Безопасный регион" для погашения кредиторской задолженности ГКУ ЯО "Безопасный регион" в сумме 2 677,1 тыс. руб. и  ВЦП "Реализация государственной политики в области гражданской защиты и пожарной безопасности"   в сумме      1 901,3 тыс. руб.</t>
  </si>
  <si>
    <t>Перераспределение ассигнований для погашения кредиторской задолженности подведомственных учреждений  на ВЦП "Реализация государственной политики в области гражданской защиты и пожарной безопасности" в сумме 3 100,8 тыс. руб., на ВЦП "Обеспечение функционирования ГКУ ЯО "Безопасный регион" в сумме 879,4 тыс. руб., на непрограммные расходы за ОЦП " Безопасный регион", срок реализации которой закончился в 2015 г., в сумме 8 952,4 тыс. руб. руб., на непрограммные расходы департамента региональной безопасности в сумме 201,2 тыс. руб.</t>
  </si>
  <si>
    <t>Перераспределение ассигнований  на погашение кредиторской задолженности на ВЦП "Реализация государственной политики в области гражданской защиты и пожарной безопасности"</t>
  </si>
  <si>
    <t>Перераспределение ассигнований на ВЦП "Реализация государственной политики в области гражданской защиты и пожарной безопасности"</t>
  </si>
  <si>
    <t>Перераспределение ассигнований  в связи с созданием нового ГКУ " Пожарно-спасательная служба"</t>
  </si>
  <si>
    <t>Перераспределение ассигнований с ОЦП "Повышение безопасности жизнедеятельности населения" в связи с уточнением выплат пенсий спасателям из-за увеличения численности</t>
  </si>
  <si>
    <t>Перераспределение ассигнований в связи с уточнением текущих расходов подведомственных учреждений - 332,0 тыс. руб. и на ремонт судна на воздушной подушке для спасения людей - 800,0 тыс. руб.</t>
  </si>
  <si>
    <t>Перераспределение ассигнований с субсидии на капитальный ремонт муниципальных учреждений культуры по ГО г. Переславль-Залесский  на департамент строительства ЯО в связи с изменением вида работ.</t>
  </si>
  <si>
    <t>Перераспределение ассигнований для выплаты компенсации работникам в связи с ликвидацией учреждения.</t>
  </si>
  <si>
    <t>Перераспределение ассигнований для погашения кредиторской задолженности государственных учреждений культуры.</t>
  </si>
  <si>
    <t>Увеличение ассигнований для перечисления межбюджетных трансфертов на выплату денежного поощрения лучшим муниципальным учреждениям культуры, а также лучшим работникам, согласно распоряжению Правительства РФ №54-р от 21.01.2016</t>
  </si>
  <si>
    <t>Перераспределение ассигнований с мероприятий по созданию комплекса обеспечивающей инфраструктруры ТРК "Золотое кольцо" на ТРК "Ярославское взморье" в целях выполнения условий софинансирования с федеральным бюджетом по строящимся и планируемым к строительству объектам обеспечивающей инфраструктуры ТРК "Ярославское взморье"</t>
  </si>
  <si>
    <t>Перераспределение ассигнований в сумме 500,0 тыс. руб.  на департамент культуры области с целью подготовки и проведения на территории ЯО заседания Координационного совета по туризму при Министерстве культуры Российской Федерации. Перераспределение ассигнований в сумме 400,0 тыс. руб. на департамент образования области в связи с передачей функций по реализации одного из проектов, направленных на развитие детского туризма</t>
  </si>
  <si>
    <t>Перераспределение ассигнований на  реконструкцию здания в г.Переславль-Залесский для размещения КДЦ ("Ювента")</t>
  </si>
  <si>
    <t>Перераспределение ассигнований на мероприятия, направленные на комплексную и экологическую реабилитацию оз.Неро Ростовского района</t>
  </si>
  <si>
    <t>Ведомственная целевая программа "Физическая культура и спорта в Ярославской области"</t>
  </si>
  <si>
    <t xml:space="preserve">Перераспределение ассигнований между КВР с командирования спортсменов на выплату питания спортсменам в сумме 10,6 тыс. руб. и на предоставление субсидий спортивным НКО 1 500 тыс. руб.
</t>
  </si>
  <si>
    <t>Перераспределение ассигнований на непрограммные расходы для погашения кредиторской задолженности за 2015 год по ОЦП "Развитие физической культуры и спорта в Ярославской области"</t>
  </si>
  <si>
    <t>Перераспределение ассигнований с целью погашения  кредиторской задолженности по введенным в эксплуатацию в 2015 г  муниципальным объектам спорта. Перераспределение ассигнований на другие программы внутри ГРБС.</t>
  </si>
  <si>
    <t xml:space="preserve">Перераспределение ассигнований между объектами АИП с целью погашения кредиторской задолженности.
Перераспределение ассигнований в сумме
24 450 тыс.руб. в связи с измененением кодов бюджетной классификации.
Перераспределение ассигнований в сумме
3 081,82 тыс. руб. на РП "Развитие водоснабжения, водоотведения и очистки сточных вод ЯО"     
</t>
  </si>
  <si>
    <t xml:space="preserve">Перераспределение ассигнований между объектами АИП с целью погашения кредиторской задолженности.
</t>
  </si>
  <si>
    <t>Перераспределение ассигнований на реализацию проекта модернизации систем коммунальной инфраструктуры в рамках концессионных соглашений. Средства предусматриваются для обеспечения софинансирования с ГК-Фондом содействия реформированию ЖКХ</t>
  </si>
  <si>
    <t>Перераспределение ассигнований с департамента ЖКК (ОАО "Ярославская генерирующая компания")</t>
  </si>
  <si>
    <t xml:space="preserve">Перераспределение ассигнований  для погашения кредиторской задолженности по строительству и реконструкции шахтных колодцев в МО ЯО.                                                                                                                                                         </t>
  </si>
  <si>
    <t>Перераспределение ассигнований по МО для разработки конкурсной документации по проведению конкурсов на право заключения концессионных соглашений по управлению объектами  ЖКХ.</t>
  </si>
  <si>
    <t>Перераспределение ассигнований на реализацию проекта модернизации  систем коммунальной инфраструктуры в рамках концессионных соглашений для софинансирования с ГК-Фонд содействия реформированию ЖКХ</t>
  </si>
  <si>
    <t>Перераспределение ассигнований для погашения кредиторской задолженности за выполненные в 2015 году работы по капитальному ремонту общего имущества МКД за счет уменьшения субсидии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</si>
  <si>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Перераспределение ассигнований на ОЦП "Комплексная программа модернизации и реформирования жилищно-коммунального хозяйства ЯО" для увеличения уставного капитала.</t>
  </si>
  <si>
    <t>Перераспределение асссигнований на расходы департамента на оплату по исполнительным листам.</t>
  </si>
  <si>
    <t>Перераспределение ассигновани между видами расходов в связи с  погашением просроченной кредиторской задолженности и  необходимостью проведения запланированных в 2016 году  мероприятий, направленных на стимулирование развития  промышленного комплекса ЯО</t>
  </si>
  <si>
    <t>Перераспределение ассигнований на непрограммные расходы ГАУ "Информационное агентство Верхняя Волга"для выполнения работ по информационному наполнению веб-сайта "Большая Ярославская энциклопедия"</t>
  </si>
  <si>
    <t>Перераспределение ассигнований на выполнение государственного задания на ГБУ ЯО "Электронный регион"</t>
  </si>
  <si>
    <t>Перераспределение ассигнований на ВЦП департамента информатизации на закупку лицензий на использование клиентского и серверного системного программного обеспечения в ОИВ</t>
  </si>
  <si>
    <t>Перераспределение ассигнований с ОЦП " Развитие информационного общества ЯО" на закупку лицензий на использование клиентского и серверного системного программного обеспечения в ОИВ</t>
  </si>
  <si>
    <t>Перераспределение ассигнований в связи с уточнением мероприятий ОЦП в части  разработки механизма государственной поддержки инновационных разработок в информационно-технологической  сфере</t>
  </si>
  <si>
    <t>Перераспределение ассигнований на капитальный ремонт дорог с целью погашения кредиторской задолженности</t>
  </si>
  <si>
    <t>Перераспределение ассигнований на паспортизацию, кадастровые работы с целью обеспечения финансированием заключенных ранее контрактов</t>
  </si>
  <si>
    <t>Перераспределение ассигнований  с расходов департамента на государственную поддержку пенсионеров подведомственного учреждения</t>
  </si>
  <si>
    <t>Перераспределение ассигнований на обеспечение обязательств по двухгодичным контрактам 2015 года</t>
  </si>
  <si>
    <t xml:space="preserve">Перераспределение ассигнований  в сумме 154 430,0 тыс. руб. на погашение кредиторской задолженности по объектам областной и муниципальной собственности. Перераспределение ассигнований в сумме 45 570,0 тыс. руб. в рамках ОЦП (24 570,0 тыс. руб.), на ВЦП 24.1                     (15 000,0 тыс. руб.), на ОЦП 25.8 (6 000,0 тыс. руб.) </t>
  </si>
  <si>
    <t xml:space="preserve">Перераспределение ассигнований для погашения кредиторской задолженности. </t>
  </si>
  <si>
    <t>Перераспределение ассигнований с целью погашения кредиторской задолженности за счет перераспределения в рамках ОЦП</t>
  </si>
  <si>
    <t>Перераспределение ассигнований на другие расходы с целью погашения кредиторской задолженности.</t>
  </si>
  <si>
    <t>Перераспределение ассигнований с целью погашения кредиторской задолженности за счет перераспределения с ОЦП "Развитие транспортной системы Ярославской области"</t>
  </si>
  <si>
    <t>Перераспределение ассигнований с целью погашения кредиторской задолженности за счет перераспределения в рамках ВЦП "Транспортное обслуживание населения Ярославской области"</t>
  </si>
  <si>
    <t>Перераспределение ассигнований с целью погашения кредиторской задолженности по другим расходам в рамках ВЦП "Транспортное обслуживание населения Ярославской области"</t>
  </si>
  <si>
    <t>Перераспределение ассигнований с других государственных программ с целью обеспечения организации транспортной работы</t>
  </si>
  <si>
    <t xml:space="preserve">Перераспределение ассигнований для погашения кредиторской задолженности:
5481,65 тыс.руб. - субсидии РП "Развитие льняного комплекса ЯО" на 2012-2015 годы в связи с окончанием действия программы;
3723,572 тыс.руб. - субсидии на проведение мероприятий по развитию газификации в сельской местности в связи с отсутствием данных объектов в программе 2016 года
</t>
  </si>
  <si>
    <t>Перераспределение ассигнований:
26394,778 тыс.руб. - между задачами программы  с целью соблюдения уровня софинансирования с федеральным бюджетом, определенного распоряжением Правительства РФ от 18.01.2016 № 7-р 
2300 тыс.руб. - на увеличение государственного задания институту качества пищевых продуктов для проведения комплекса мероприятий по контролю качества продовольственных товаров</t>
  </si>
  <si>
    <t>Перераспределение  ассигнований с целью погашения кредиторской задолженности за выполненные работы</t>
  </si>
  <si>
    <t>Перераспределение ассигнований с ОЦП на увеличение стоимости работ по строительству дороги в связи с выходом проектно-сметной документации с проверки гос. экспертизой</t>
  </si>
  <si>
    <t>Перераспределение ассигнований для кадастровой оценки объектов капитального строительства</t>
  </si>
  <si>
    <t>Перераспределение ассигнований в связи с изменением типа учреждения "Центр выставочно-конгрессной деятельности" (изменение вида расходов)</t>
  </si>
  <si>
    <t xml:space="preserve">Перераспределение ассигнований с мероприятия по повышению эффективности деятельности органов местного самоуправления ЯО на укрепление материально-технической базы органов местного самоуправления </t>
  </si>
  <si>
    <t>Перераспределение ассигнований в связи с уточнением командировочных расходов</t>
  </si>
  <si>
    <t>Перераспределение объема резервного фонда Правительства области</t>
  </si>
  <si>
    <t>Перераспределение ассигнований для погашения кредиторской задолженности по текущим расходам  ГКУ ЯО "Центр выставочно-конгрессной деятельности"</t>
  </si>
  <si>
    <t>Перераспределение ассигнований в связи с изменением типа учреждения " Центр выставочно-конгрессной деятельности" (изменение вида расходов)</t>
  </si>
  <si>
    <t>Перераспределение ассигнований на погашение кредиторской задолженности перед поставщиками по ОЦП "Развитие физической культуры и спорта в Ярославской области"</t>
  </si>
  <si>
    <t>Перераспределение ассигнований на ВЦП "Сохранность региональных автомобильных дорог Ярославской области" в связи с уточнением расходов по поддержке неработающих пенсионеров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</si>
</sst>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_ ;[Red]\-#,##0.0\ "/>
    <numFmt numFmtId="168" formatCode="000"/>
    <numFmt numFmtId="169" formatCode="#,##0;[Red]\-#,##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Cambria"/>
      <family val="1"/>
      <charset val="204"/>
    </font>
    <font>
      <sz val="10"/>
      <name val="Calibri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4" fillId="0" borderId="0"/>
  </cellStyleXfs>
  <cellXfs count="273">
    <xf numFmtId="0" fontId="0" fillId="0" borderId="0" xfId="0"/>
    <xf numFmtId="0" fontId="5" fillId="0" borderId="1" xfId="3" applyNumberFormat="1" applyFont="1" applyFill="1" applyBorder="1" applyAlignment="1" applyProtection="1">
      <alignment horizontal="left" vertical="top" wrapText="1"/>
      <protection hidden="1"/>
    </xf>
    <xf numFmtId="3" fontId="13" fillId="0" borderId="1" xfId="0" applyNumberFormat="1" applyFont="1" applyFill="1" applyBorder="1" applyAlignment="1">
      <alignment horizontal="right"/>
    </xf>
    <xf numFmtId="49" fontId="5" fillId="0" borderId="6" xfId="0" applyNumberFormat="1" applyFont="1" applyFill="1" applyBorder="1" applyAlignment="1">
      <alignment horizontal="left" wrapText="1"/>
    </xf>
    <xf numFmtId="16" fontId="7" fillId="0" borderId="2" xfId="4" applyNumberFormat="1" applyFont="1" applyFill="1" applyBorder="1" applyAlignment="1" applyProtection="1">
      <alignment horizontal="center" wrapText="1"/>
      <protection hidden="1"/>
    </xf>
    <xf numFmtId="0" fontId="15" fillId="0" borderId="1" xfId="0" applyFont="1" applyFill="1" applyBorder="1" applyAlignment="1">
      <alignment vertical="top" wrapText="1"/>
    </xf>
    <xf numFmtId="3" fontId="21" fillId="0" borderId="1" xfId="0" applyNumberFormat="1" applyFont="1" applyFill="1" applyBorder="1" applyAlignment="1">
      <alignment horizontal="right"/>
    </xf>
    <xf numFmtId="0" fontId="5" fillId="0" borderId="1" xfId="2" applyNumberFormat="1" applyFont="1" applyFill="1" applyBorder="1" applyAlignment="1" applyProtection="1">
      <alignment wrapText="1"/>
    </xf>
    <xf numFmtId="3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/>
    <xf numFmtId="3" fontId="15" fillId="0" borderId="1" xfId="0" applyNumberFormat="1" applyFont="1" applyFill="1" applyBorder="1" applyAlignment="1" applyProtection="1">
      <alignment horizontal="right" wrapText="1"/>
      <protection hidden="1"/>
    </xf>
    <xf numFmtId="164" fontId="15" fillId="0" borderId="1" xfId="0" applyNumberFormat="1" applyFont="1" applyFill="1" applyBorder="1" applyAlignment="1" applyProtection="1">
      <alignment vertical="top" wrapText="1"/>
      <protection hidden="1"/>
    </xf>
    <xf numFmtId="3" fontId="15" fillId="0" borderId="1" xfId="6" applyNumberFormat="1" applyFont="1" applyFill="1" applyBorder="1" applyAlignment="1" applyProtection="1">
      <alignment horizontal="right" wrapText="1"/>
      <protection hidden="1"/>
    </xf>
    <xf numFmtId="3" fontId="14" fillId="0" borderId="1" xfId="0" applyNumberFormat="1" applyFont="1" applyFill="1" applyBorder="1" applyAlignment="1">
      <alignment horizontal="right"/>
    </xf>
    <xf numFmtId="3" fontId="14" fillId="0" borderId="1" xfId="6" applyNumberFormat="1" applyFont="1" applyFill="1" applyBorder="1" applyAlignment="1" applyProtection="1">
      <alignment horizontal="right" wrapText="1"/>
      <protection hidden="1"/>
    </xf>
    <xf numFmtId="0" fontId="14" fillId="0" borderId="1" xfId="0" applyFont="1" applyFill="1" applyBorder="1" applyAlignment="1">
      <alignment vertical="top" wrapText="1"/>
    </xf>
    <xf numFmtId="164" fontId="14" fillId="0" borderId="1" xfId="0" applyNumberFormat="1" applyFont="1" applyFill="1" applyBorder="1"/>
    <xf numFmtId="3" fontId="15" fillId="0" borderId="1" xfId="3" applyNumberFormat="1" applyFont="1" applyFill="1" applyBorder="1" applyAlignment="1" applyProtection="1">
      <alignment horizontal="right" wrapText="1"/>
      <protection hidden="1"/>
    </xf>
    <xf numFmtId="0" fontId="15" fillId="0" borderId="1" xfId="3" applyNumberFormat="1" applyFont="1" applyFill="1" applyBorder="1" applyAlignment="1" applyProtection="1">
      <alignment vertical="top" wrapText="1"/>
      <protection hidden="1"/>
    </xf>
    <xf numFmtId="165" fontId="15" fillId="0" borderId="1" xfId="3" applyNumberFormat="1" applyFont="1" applyFill="1" applyBorder="1" applyAlignment="1" applyProtection="1">
      <alignment horizontal="right" wrapText="1"/>
      <protection hidden="1"/>
    </xf>
    <xf numFmtId="0" fontId="15" fillId="0" borderId="1" xfId="3" applyNumberFormat="1" applyFont="1" applyFill="1" applyBorder="1" applyAlignment="1" applyProtection="1">
      <alignment wrapText="1"/>
      <protection hidden="1"/>
    </xf>
    <xf numFmtId="0" fontId="5" fillId="0" borderId="1" xfId="3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3" applyNumberFormat="1" applyFont="1" applyFill="1" applyBorder="1" applyAlignment="1" applyProtection="1">
      <alignment horizontal="left" vertical="top" wrapText="1"/>
      <protection hidden="1"/>
    </xf>
    <xf numFmtId="164" fontId="5" fillId="0" borderId="1" xfId="0" applyNumberFormat="1" applyFont="1" applyFill="1" applyBorder="1"/>
    <xf numFmtId="0" fontId="0" fillId="0" borderId="1" xfId="0" applyFont="1" applyFill="1" applyBorder="1"/>
    <xf numFmtId="0" fontId="5" fillId="0" borderId="1" xfId="3" applyNumberFormat="1" applyFont="1" applyFill="1" applyBorder="1" applyAlignment="1" applyProtection="1">
      <alignment vertical="top" wrapText="1"/>
    </xf>
    <xf numFmtId="49" fontId="7" fillId="0" borderId="1" xfId="4" applyNumberFormat="1" applyFont="1" applyFill="1" applyBorder="1" applyAlignment="1" applyProtection="1">
      <alignment horizontal="center" wrapText="1"/>
      <protection hidden="1"/>
    </xf>
    <xf numFmtId="0" fontId="5" fillId="0" borderId="4" xfId="3" applyNumberFormat="1" applyFont="1" applyFill="1" applyBorder="1" applyAlignment="1" applyProtection="1">
      <alignment horizontal="left" vertical="top" wrapText="1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0" fontId="9" fillId="0" borderId="1" xfId="5" applyNumberFormat="1" applyFont="1" applyFill="1" applyBorder="1" applyAlignment="1" applyProtection="1">
      <alignment horizontal="left" vertical="top" wrapText="1"/>
      <protection hidden="1"/>
    </xf>
    <xf numFmtId="0" fontId="9" fillId="0" borderId="1" xfId="8" applyNumberFormat="1" applyFont="1" applyFill="1" applyBorder="1" applyAlignment="1" applyProtection="1">
      <alignment horizontal="left" vertical="top" wrapText="1"/>
      <protection hidden="1"/>
    </xf>
    <xf numFmtId="0" fontId="5" fillId="0" borderId="1" xfId="3" applyNumberFormat="1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>
      <alignment vertical="top" wrapText="1"/>
    </xf>
    <xf numFmtId="49" fontId="5" fillId="0" borderId="1" xfId="3" applyNumberFormat="1" applyFont="1" applyFill="1" applyBorder="1" applyAlignment="1" applyProtection="1">
      <alignment horizontal="left" vertical="top" wrapText="1"/>
      <protection hidden="1"/>
    </xf>
    <xf numFmtId="169" fontId="13" fillId="0" borderId="0" xfId="5" applyNumberFormat="1" applyFont="1" applyFill="1" applyBorder="1" applyAlignment="1" applyProtection="1">
      <alignment horizontal="center" vertical="center"/>
      <protection hidden="1"/>
    </xf>
    <xf numFmtId="169" fontId="25" fillId="0" borderId="0" xfId="10" applyNumberFormat="1" applyFont="1" applyFill="1" applyBorder="1" applyAlignment="1" applyProtection="1">
      <alignment horizontal="center" vertical="center"/>
      <protection hidden="1"/>
    </xf>
    <xf numFmtId="169" fontId="25" fillId="0" borderId="0" xfId="10" applyNumberFormat="1" applyFont="1" applyFill="1" applyBorder="1" applyAlignment="1" applyProtection="1"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4" applyNumberFormat="1" applyFont="1" applyFill="1" applyBorder="1" applyAlignment="1" applyProtection="1">
      <alignment horizontal="center" wrapText="1"/>
      <protection hidden="1"/>
    </xf>
    <xf numFmtId="0" fontId="7" fillId="0" borderId="1" xfId="3" applyNumberFormat="1" applyFont="1" applyFill="1" applyBorder="1" applyAlignment="1" applyProtection="1">
      <alignment horizontal="left" vertical="top" wrapText="1"/>
      <protection hidden="1"/>
    </xf>
    <xf numFmtId="3" fontId="20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/>
    <xf numFmtId="164" fontId="18" fillId="0" borderId="1" xfId="0" applyNumberFormat="1" applyFont="1" applyFill="1" applyBorder="1"/>
    <xf numFmtId="49" fontId="19" fillId="0" borderId="1" xfId="3" applyNumberFormat="1" applyFont="1" applyFill="1" applyBorder="1" applyAlignment="1" applyProtection="1">
      <alignment horizontal="center" vertical="top"/>
    </xf>
    <xf numFmtId="3" fontId="21" fillId="0" borderId="1" xfId="0" applyNumberFormat="1" applyFont="1" applyFill="1" applyBorder="1" applyAlignment="1" applyProtection="1">
      <alignment horizontal="right"/>
    </xf>
    <xf numFmtId="3" fontId="13" fillId="0" borderId="1" xfId="0" applyNumberFormat="1" applyFont="1" applyFill="1" applyBorder="1" applyAlignment="1" applyProtection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9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3" applyNumberFormat="1" applyFont="1" applyFill="1" applyBorder="1" applyAlignment="1" applyProtection="1">
      <alignment horizontal="left" vertical="top" wrapText="1"/>
    </xf>
    <xf numFmtId="3" fontId="20" fillId="0" borderId="1" xfId="0" applyNumberFormat="1" applyFont="1" applyFill="1" applyBorder="1" applyAlignment="1" applyProtection="1">
      <alignment horizontal="right"/>
    </xf>
    <xf numFmtId="0" fontId="5" fillId="0" borderId="1" xfId="3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 applyProtection="1">
      <alignment horizontal="right" wrapText="1"/>
      <protection hidden="1"/>
    </xf>
    <xf numFmtId="0" fontId="5" fillId="0" borderId="1" xfId="0" applyNumberFormat="1" applyFont="1" applyFill="1" applyBorder="1" applyAlignment="1" applyProtection="1">
      <alignment horizontal="left" vertical="top" wrapText="1"/>
      <protection hidden="1"/>
    </xf>
    <xf numFmtId="16" fontId="7" fillId="0" borderId="1" xfId="4" applyNumberFormat="1" applyFont="1" applyFill="1" applyBorder="1" applyAlignment="1" applyProtection="1">
      <alignment horizontal="center" wrapText="1"/>
      <protection hidden="1"/>
    </xf>
    <xf numFmtId="49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3" applyNumberFormat="1" applyFont="1" applyFill="1" applyBorder="1" applyAlignment="1" applyProtection="1">
      <alignment horizontal="left" vertical="center" wrapText="1"/>
      <protection hidden="1"/>
    </xf>
    <xf numFmtId="0" fontId="5" fillId="0" borderId="1" xfId="3" applyNumberFormat="1" applyFont="1" applyFill="1" applyBorder="1" applyAlignment="1" applyProtection="1">
      <alignment horizontal="left" vertical="top"/>
    </xf>
    <xf numFmtId="49" fontId="18" fillId="0" borderId="1" xfId="4" applyNumberFormat="1" applyFont="1" applyFill="1" applyBorder="1" applyAlignment="1" applyProtection="1">
      <alignment horizontal="center" vertical="top" wrapText="1"/>
      <protection hidden="1"/>
    </xf>
    <xf numFmtId="3" fontId="20" fillId="0" borderId="1" xfId="0" applyNumberFormat="1" applyFont="1" applyFill="1" applyBorder="1" applyAlignment="1" applyProtection="1">
      <alignment horizontal="right" wrapText="1"/>
      <protection hidden="1"/>
    </xf>
    <xf numFmtId="3" fontId="21" fillId="0" borderId="1" xfId="0" applyNumberFormat="1" applyFont="1" applyFill="1" applyBorder="1" applyAlignment="1" applyProtection="1">
      <alignment horizontal="right" wrapText="1"/>
      <protection hidden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3" quotePrefix="1" applyNumberFormat="1" applyFont="1" applyFill="1" applyBorder="1" applyAlignment="1" applyProtection="1">
      <alignment horizontal="left" vertical="top" wrapText="1"/>
      <protection hidden="1"/>
    </xf>
    <xf numFmtId="16" fontId="11" fillId="0" borderId="1" xfId="4" applyNumberFormat="1" applyFont="1" applyFill="1" applyBorder="1" applyAlignment="1" applyProtection="1">
      <alignment horizontal="center" wrapText="1"/>
      <protection hidden="1"/>
    </xf>
    <xf numFmtId="0" fontId="5" fillId="0" borderId="1" xfId="3" quotePrefix="1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3" fontId="16" fillId="0" borderId="1" xfId="0" applyNumberFormat="1" applyFont="1" applyFill="1" applyBorder="1" applyAlignment="1">
      <alignment horizontal="right"/>
    </xf>
    <xf numFmtId="14" fontId="7" fillId="0" borderId="1" xfId="0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3" fontId="13" fillId="0" borderId="1" xfId="0" applyNumberFormat="1" applyFont="1" applyFill="1" applyBorder="1" applyAlignment="1" applyProtection="1">
      <alignment horizontal="right"/>
      <protection hidden="1"/>
    </xf>
    <xf numFmtId="0" fontId="5" fillId="0" borderId="1" xfId="0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 applyProtection="1">
      <alignment horizontal="center"/>
      <protection hidden="1"/>
    </xf>
    <xf numFmtId="3" fontId="13" fillId="0" borderId="4" xfId="0" applyNumberFormat="1" applyFont="1" applyFill="1" applyBorder="1" applyAlignment="1">
      <alignment horizontal="center"/>
    </xf>
    <xf numFmtId="3" fontId="13" fillId="0" borderId="3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vertical="top" wrapText="1"/>
    </xf>
    <xf numFmtId="0" fontId="5" fillId="0" borderId="0" xfId="0" applyFont="1" applyFill="1" applyBorder="1" applyAlignment="1">
      <alignment wrapText="1"/>
    </xf>
    <xf numFmtId="3" fontId="13" fillId="0" borderId="5" xfId="0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wrapText="1"/>
    </xf>
    <xf numFmtId="0" fontId="5" fillId="0" borderId="8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3" fontId="13" fillId="0" borderId="0" xfId="0" applyNumberFormat="1" applyFont="1" applyFill="1"/>
    <xf numFmtId="0" fontId="5" fillId="0" borderId="9" xfId="3" applyNumberFormat="1" applyFont="1" applyFill="1" applyBorder="1" applyAlignment="1" applyProtection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top" wrapText="1"/>
    </xf>
    <xf numFmtId="0" fontId="5" fillId="0" borderId="1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ont="1" applyFill="1" applyAlignment="1">
      <alignment horizontal="right"/>
    </xf>
    <xf numFmtId="0" fontId="5" fillId="0" borderId="2" xfId="3" applyNumberFormat="1" applyFont="1" applyFill="1" applyBorder="1" applyAlignment="1" applyProtection="1">
      <alignment vertical="top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left" vertical="top"/>
    </xf>
    <xf numFmtId="3" fontId="13" fillId="0" borderId="1" xfId="0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 applyProtection="1">
      <alignment horizontal="center" wrapText="1"/>
      <protection hidden="1"/>
    </xf>
    <xf numFmtId="3" fontId="2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wrapText="1"/>
    </xf>
    <xf numFmtId="0" fontId="5" fillId="0" borderId="8" xfId="0" applyFont="1" applyFill="1" applyBorder="1" applyAlignment="1" applyProtection="1">
      <alignment vertical="top" wrapText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3" fontId="21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 applyProtection="1">
      <alignment horizontal="center"/>
    </xf>
    <xf numFmtId="167" fontId="17" fillId="0" borderId="1" xfId="0" applyNumberFormat="1" applyFont="1" applyFill="1" applyBorder="1"/>
    <xf numFmtId="0" fontId="7" fillId="0" borderId="1" xfId="2" applyNumberFormat="1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164" fontId="13" fillId="0" borderId="1" xfId="0" applyNumberFormat="1" applyFont="1" applyFill="1" applyBorder="1" applyAlignment="1"/>
    <xf numFmtId="0" fontId="28" fillId="0" borderId="0" xfId="0" applyFont="1" applyFill="1" applyAlignment="1">
      <alignment wrapText="1"/>
    </xf>
    <xf numFmtId="3" fontId="13" fillId="0" borderId="2" xfId="0" applyNumberFormat="1" applyFont="1" applyFill="1" applyBorder="1" applyAlignment="1">
      <alignment horizontal="right"/>
    </xf>
    <xf numFmtId="0" fontId="7" fillId="0" borderId="1" xfId="5" applyNumberFormat="1" applyFont="1" applyFill="1" applyBorder="1" applyAlignment="1" applyProtection="1">
      <alignment horizontal="left" vertical="top" wrapText="1"/>
      <protection hidden="1"/>
    </xf>
    <xf numFmtId="3" fontId="9" fillId="0" borderId="1" xfId="0" applyNumberFormat="1" applyFont="1" applyFill="1" applyBorder="1"/>
    <xf numFmtId="0" fontId="0" fillId="0" borderId="0" xfId="0" applyFont="1" applyFill="1"/>
    <xf numFmtId="166" fontId="13" fillId="0" borderId="1" xfId="6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/>
    <xf numFmtId="0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6" applyNumberFormat="1" applyFont="1" applyFill="1" applyBorder="1" applyAlignment="1" applyProtection="1">
      <alignment horizontal="right" wrapText="1"/>
      <protection hidden="1"/>
    </xf>
    <xf numFmtId="0" fontId="18" fillId="0" borderId="1" xfId="4" applyNumberFormat="1" applyFont="1" applyFill="1" applyBorder="1" applyAlignment="1" applyProtection="1">
      <alignment horizontal="center" wrapText="1"/>
      <protection hidden="1"/>
    </xf>
    <xf numFmtId="0" fontId="7" fillId="0" borderId="1" xfId="8" applyNumberFormat="1" applyFont="1" applyFill="1" applyBorder="1" applyAlignment="1" applyProtection="1">
      <alignment horizontal="left" vertical="top" wrapText="1"/>
      <protection hidden="1"/>
    </xf>
    <xf numFmtId="0" fontId="7" fillId="0" borderId="1" xfId="3" applyNumberFormat="1" applyFont="1" applyFill="1" applyBorder="1" applyAlignment="1" applyProtection="1">
      <alignment vertical="top"/>
    </xf>
    <xf numFmtId="0" fontId="7" fillId="0" borderId="1" xfId="3" applyNumberFormat="1" applyFont="1" applyFill="1" applyBorder="1" applyAlignment="1" applyProtection="1">
      <alignment vertical="top" wrapText="1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49" fontId="5" fillId="0" borderId="1" xfId="4" applyNumberFormat="1" applyFont="1" applyFill="1" applyBorder="1" applyAlignment="1" applyProtection="1">
      <alignment horizontal="center" wrapText="1"/>
      <protection hidden="1"/>
    </xf>
    <xf numFmtId="49" fontId="9" fillId="0" borderId="1" xfId="3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</xf>
    <xf numFmtId="3" fontId="13" fillId="0" borderId="1" xfId="5" applyNumberFormat="1" applyFont="1" applyFill="1" applyBorder="1" applyAlignment="1" applyProtection="1">
      <alignment horizontal="right" vertical="center"/>
      <protection hidden="1"/>
    </xf>
    <xf numFmtId="3" fontId="13" fillId="0" borderId="1" xfId="0" applyNumberFormat="1" applyFont="1" applyFill="1" applyBorder="1" applyAlignment="1">
      <alignment horizontal="right" vertical="center"/>
    </xf>
    <xf numFmtId="3" fontId="2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horizontal="left" vertical="top"/>
    </xf>
    <xf numFmtId="0" fontId="0" fillId="0" borderId="1" xfId="0" applyFont="1" applyFill="1" applyBorder="1" applyAlignment="1" applyProtection="1">
      <alignment wrapText="1"/>
      <protection hidden="1"/>
    </xf>
    <xf numFmtId="3" fontId="20" fillId="0" borderId="1" xfId="5" applyNumberFormat="1" applyFont="1" applyFill="1" applyBorder="1" applyAlignment="1" applyProtection="1">
      <alignment horizontal="right" wrapText="1"/>
      <protection hidden="1"/>
    </xf>
    <xf numFmtId="3" fontId="21" fillId="0" borderId="1" xfId="5" applyNumberFormat="1" applyFont="1" applyFill="1" applyBorder="1" applyAlignment="1" applyProtection="1">
      <alignment horizontal="right" wrapText="1"/>
      <protection hidden="1"/>
    </xf>
    <xf numFmtId="3" fontId="21" fillId="0" borderId="1" xfId="3" applyNumberFormat="1" applyFont="1" applyFill="1" applyBorder="1" applyAlignment="1" applyProtection="1">
      <alignment horizontal="right" wrapText="1"/>
      <protection hidden="1"/>
    </xf>
    <xf numFmtId="3" fontId="13" fillId="0" borderId="1" xfId="3" applyNumberFormat="1" applyFont="1" applyFill="1" applyBorder="1" applyAlignment="1" applyProtection="1">
      <alignment horizontal="right" wrapText="1"/>
      <protection hidden="1"/>
    </xf>
    <xf numFmtId="3" fontId="20" fillId="0" borderId="1" xfId="3" applyNumberFormat="1" applyFont="1" applyFill="1" applyBorder="1" applyAlignment="1" applyProtection="1">
      <alignment horizontal="right" wrapText="1"/>
      <protection hidden="1"/>
    </xf>
    <xf numFmtId="0" fontId="5" fillId="0" borderId="3" xfId="3" applyNumberFormat="1" applyFont="1" applyFill="1" applyBorder="1" applyAlignment="1" applyProtection="1">
      <alignment horizontal="left" vertical="top" wrapText="1"/>
      <protection hidden="1"/>
    </xf>
    <xf numFmtId="0" fontId="9" fillId="0" borderId="1" xfId="3" applyNumberFormat="1" applyFont="1" applyFill="1" applyBorder="1" applyAlignment="1" applyProtection="1">
      <alignment horizontal="left" vertical="center" wrapText="1"/>
      <protection hidden="1"/>
    </xf>
    <xf numFmtId="3" fontId="15" fillId="0" borderId="1" xfId="0" applyNumberFormat="1" applyFont="1" applyFill="1" applyBorder="1"/>
    <xf numFmtId="4" fontId="13" fillId="0" borderId="1" xfId="3" applyNumberFormat="1" applyFont="1" applyFill="1" applyBorder="1" applyAlignment="1" applyProtection="1">
      <alignment horizontal="right" wrapText="1"/>
      <protection hidden="1"/>
    </xf>
    <xf numFmtId="3" fontId="13" fillId="0" borderId="1" xfId="0" applyNumberFormat="1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vertical="top" wrapText="1"/>
    </xf>
    <xf numFmtId="3" fontId="14" fillId="0" borderId="1" xfId="3" applyNumberFormat="1" applyFont="1" applyFill="1" applyBorder="1" applyAlignment="1" applyProtection="1">
      <alignment wrapText="1"/>
      <protection hidden="1"/>
    </xf>
    <xf numFmtId="3" fontId="15" fillId="0" borderId="1" xfId="3" applyNumberFormat="1" applyFont="1" applyFill="1" applyBorder="1" applyAlignment="1" applyProtection="1">
      <alignment wrapText="1"/>
      <protection hidden="1"/>
    </xf>
    <xf numFmtId="3" fontId="15" fillId="0" borderId="1" xfId="0" applyNumberFormat="1" applyFont="1" applyFill="1" applyBorder="1" applyAlignment="1"/>
    <xf numFmtId="3" fontId="20" fillId="0" borderId="1" xfId="3" applyNumberFormat="1" applyFont="1" applyFill="1" applyBorder="1" applyAlignment="1" applyProtection="1">
      <alignment horizontal="right"/>
    </xf>
    <xf numFmtId="0" fontId="19" fillId="0" borderId="1" xfId="3" applyNumberFormat="1" applyFont="1" applyFill="1" applyBorder="1" applyAlignment="1" applyProtection="1"/>
    <xf numFmtId="49" fontId="19" fillId="0" borderId="1" xfId="3" applyNumberFormat="1" applyFont="1" applyFill="1" applyBorder="1" applyAlignment="1" applyProtection="1">
      <alignment horizontal="center"/>
    </xf>
    <xf numFmtId="0" fontId="5" fillId="0" borderId="1" xfId="3" applyNumberFormat="1" applyFont="1" applyFill="1" applyBorder="1" applyAlignment="1" applyProtection="1">
      <alignment vertical="center" wrapText="1"/>
      <protection hidden="1"/>
    </xf>
    <xf numFmtId="165" fontId="13" fillId="0" borderId="1" xfId="3" applyNumberFormat="1" applyFont="1" applyFill="1" applyBorder="1" applyAlignment="1" applyProtection="1">
      <alignment horizontal="right" wrapText="1"/>
      <protection hidden="1"/>
    </xf>
    <xf numFmtId="0" fontId="19" fillId="0" borderId="1" xfId="3" applyNumberFormat="1" applyFont="1" applyFill="1" applyBorder="1" applyAlignment="1" applyProtection="1">
      <alignment wrapText="1"/>
      <protection hidden="1"/>
    </xf>
    <xf numFmtId="3" fontId="20" fillId="0" borderId="1" xfId="6" applyNumberFormat="1" applyFont="1" applyFill="1" applyBorder="1" applyAlignment="1">
      <alignment horizontal="right"/>
    </xf>
    <xf numFmtId="3" fontId="13" fillId="0" borderId="1" xfId="6" applyNumberFormat="1" applyFont="1" applyFill="1" applyBorder="1" applyAlignment="1">
      <alignment horizontal="right"/>
    </xf>
    <xf numFmtId="3" fontId="13" fillId="0" borderId="1" xfId="3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right" vertical="top" wrapText="1"/>
      <protection hidden="1"/>
    </xf>
    <xf numFmtId="0" fontId="5" fillId="0" borderId="1" xfId="3" applyNumberFormat="1" applyFont="1" applyFill="1" applyBorder="1" applyAlignment="1" applyProtection="1">
      <alignment horizontal="left" vertical="center" wrapText="1"/>
    </xf>
    <xf numFmtId="0" fontId="19" fillId="0" borderId="1" xfId="3" applyNumberFormat="1" applyFont="1" applyFill="1" applyBorder="1" applyAlignment="1" applyProtection="1">
      <alignment vertical="top" wrapText="1"/>
      <protection hidden="1"/>
    </xf>
    <xf numFmtId="49" fontId="18" fillId="0" borderId="1" xfId="4" applyNumberFormat="1" applyFont="1" applyFill="1" applyBorder="1" applyAlignment="1" applyProtection="1">
      <alignment horizontal="center" wrapText="1"/>
      <protection hidden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4" fontId="5" fillId="0" borderId="1" xfId="0" applyNumberFormat="1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21" fillId="0" borderId="1" xfId="0" applyNumberFormat="1" applyFont="1" applyFill="1" applyBorder="1" applyAlignment="1">
      <alignment horizontal="right" vertical="top"/>
    </xf>
    <xf numFmtId="3" fontId="13" fillId="0" borderId="1" xfId="0" applyNumberFormat="1" applyFont="1" applyFill="1" applyBorder="1" applyAlignment="1">
      <alignment horizontal="center" vertical="center"/>
    </xf>
    <xf numFmtId="0" fontId="5" fillId="0" borderId="3" xfId="3" applyNumberFormat="1" applyFont="1" applyFill="1" applyBorder="1" applyAlignment="1" applyProtection="1">
      <alignment vertical="top" wrapText="1"/>
      <protection hidden="1"/>
    </xf>
    <xf numFmtId="164" fontId="5" fillId="0" borderId="2" xfId="0" applyNumberFormat="1" applyFont="1" applyFill="1" applyBorder="1"/>
    <xf numFmtId="0" fontId="5" fillId="0" borderId="4" xfId="3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4" applyNumberFormat="1" applyFont="1" applyFill="1" applyBorder="1" applyAlignment="1" applyProtection="1">
      <alignment wrapText="1"/>
      <protection hidden="1"/>
    </xf>
    <xf numFmtId="49" fontId="7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Fill="1" applyBorder="1"/>
    <xf numFmtId="3" fontId="14" fillId="0" borderId="1" xfId="0" applyNumberFormat="1" applyFont="1" applyFill="1" applyBorder="1"/>
    <xf numFmtId="3" fontId="13" fillId="0" borderId="1" xfId="0" applyNumberFormat="1" applyFont="1" applyFill="1" applyBorder="1" applyAlignment="1"/>
    <xf numFmtId="165" fontId="9" fillId="0" borderId="1" xfId="0" applyNumberFormat="1" applyFont="1" applyFill="1" applyBorder="1"/>
    <xf numFmtId="0" fontId="0" fillId="0" borderId="1" xfId="0" applyFont="1" applyFill="1" applyBorder="1" applyAlignment="1">
      <alignment vertical="top"/>
    </xf>
    <xf numFmtId="43" fontId="0" fillId="0" borderId="1" xfId="6" applyFont="1" applyFill="1" applyBorder="1" applyAlignment="1">
      <alignment horizontal="right" vertical="top"/>
    </xf>
    <xf numFmtId="0" fontId="11" fillId="0" borderId="1" xfId="5" applyNumberFormat="1" applyFont="1" applyFill="1" applyBorder="1" applyAlignment="1" applyProtection="1">
      <alignment horizontal="left" vertical="top" wrapText="1"/>
      <protection hidden="1"/>
    </xf>
    <xf numFmtId="168" fontId="9" fillId="0" borderId="1" xfId="5" applyNumberFormat="1" applyFont="1" applyFill="1" applyBorder="1" applyAlignment="1" applyProtection="1">
      <alignment horizontal="left" vertical="center" wrapText="1"/>
      <protection hidden="1"/>
    </xf>
    <xf numFmtId="0" fontId="7" fillId="0" borderId="1" xfId="7" applyNumberFormat="1" applyFont="1" applyFill="1" applyBorder="1" applyAlignment="1" applyProtection="1">
      <alignment horizontal="left" vertical="top" wrapText="1"/>
      <protection hidden="1"/>
    </xf>
    <xf numFmtId="0" fontId="9" fillId="0" borderId="1" xfId="7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/>
    <xf numFmtId="0" fontId="5" fillId="0" borderId="1" xfId="7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49" fontId="5" fillId="0" borderId="1" xfId="5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3" fontId="21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 applyProtection="1">
      <alignment horizontal="left" vertical="center" wrapText="1"/>
      <protection hidden="1"/>
    </xf>
    <xf numFmtId="3" fontId="13" fillId="0" borderId="1" xfId="0" applyNumberFormat="1" applyFont="1" applyFill="1" applyBorder="1" applyAlignment="1">
      <alignment horizontal="right" wrapText="1"/>
    </xf>
    <xf numFmtId="3" fontId="13" fillId="0" borderId="1" xfId="5" applyNumberFormat="1" applyFont="1" applyFill="1" applyBorder="1"/>
    <xf numFmtId="49" fontId="22" fillId="0" borderId="1" xfId="5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ont="1" applyFill="1" applyBorder="1"/>
    <xf numFmtId="3" fontId="0" fillId="0" borderId="0" xfId="0" applyNumberFormat="1" applyFont="1" applyFill="1" applyBorder="1"/>
    <xf numFmtId="0" fontId="5" fillId="0" borderId="0" xfId="3" applyNumberFormat="1" applyFont="1" applyFill="1" applyBorder="1" applyAlignment="1" applyProtection="1">
      <alignment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0" applyNumberFormat="1" applyFont="1" applyFill="1" applyBorder="1" applyAlignment="1" applyProtection="1">
      <alignment vertical="top" wrapText="1"/>
      <protection hidden="1"/>
    </xf>
    <xf numFmtId="3" fontId="5" fillId="0" borderId="1" xfId="3" applyNumberFormat="1" applyFont="1" applyFill="1" applyBorder="1" applyAlignment="1" applyProtection="1">
      <alignment horizontal="left" vertical="top" wrapText="1"/>
      <protection hidden="1"/>
    </xf>
    <xf numFmtId="164" fontId="19" fillId="0" borderId="1" xfId="0" applyNumberFormat="1" applyFont="1" applyFill="1" applyBorder="1" applyAlignment="1" applyProtection="1">
      <alignment vertical="top" wrapText="1"/>
      <protection hidden="1"/>
    </xf>
    <xf numFmtId="0" fontId="5" fillId="0" borderId="4" xfId="2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Font="1" applyFill="1" applyBorder="1" applyAlignment="1">
      <alignment wrapText="1"/>
    </xf>
    <xf numFmtId="49" fontId="7" fillId="0" borderId="1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1" xfId="0" applyNumberFormat="1" applyFont="1" applyFill="1" applyBorder="1"/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5" fontId="0" fillId="0" borderId="1" xfId="0" applyNumberFormat="1" applyFont="1" applyFill="1" applyBorder="1"/>
    <xf numFmtId="0" fontId="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/>
    <xf numFmtId="49" fontId="19" fillId="0" borderId="1" xfId="3" applyNumberFormat="1" applyFont="1" applyFill="1" applyBorder="1" applyAlignment="1" applyProtection="1">
      <alignment horizontal="center" vertical="top" wrapText="1"/>
      <protection hidden="1"/>
    </xf>
    <xf numFmtId="49" fontId="7" fillId="0" borderId="1" xfId="4" applyNumberFormat="1" applyFont="1" applyFill="1" applyBorder="1" applyAlignment="1" applyProtection="1">
      <alignment horizontal="left" wrapText="1"/>
      <protection hidden="1"/>
    </xf>
    <xf numFmtId="0" fontId="29" fillId="0" borderId="1" xfId="0" applyFont="1" applyFill="1" applyBorder="1"/>
    <xf numFmtId="49" fontId="5" fillId="0" borderId="1" xfId="0" applyNumberFormat="1" applyFont="1" applyFill="1" applyBorder="1" applyAlignment="1">
      <alignment horizontal="justify" vertical="top" wrapText="1"/>
    </xf>
    <xf numFmtId="165" fontId="0" fillId="0" borderId="1" xfId="0" applyNumberFormat="1" applyFont="1" applyFill="1" applyBorder="1" applyAlignment="1"/>
    <xf numFmtId="0" fontId="11" fillId="0" borderId="1" xfId="4" applyNumberFormat="1" applyFont="1" applyFill="1" applyBorder="1" applyAlignment="1" applyProtection="1">
      <alignment horizontal="center" wrapText="1"/>
      <protection hidden="1"/>
    </xf>
    <xf numFmtId="0" fontId="7" fillId="0" borderId="1" xfId="5" applyNumberFormat="1" applyFont="1" applyFill="1" applyBorder="1" applyAlignment="1" applyProtection="1">
      <alignment horizontal="left" vertical="center" wrapText="1"/>
      <protection hidden="1"/>
    </xf>
    <xf numFmtId="0" fontId="7" fillId="0" borderId="0" xfId="4" applyNumberFormat="1" applyFont="1" applyFill="1" applyBorder="1" applyAlignment="1" applyProtection="1">
      <alignment horizontal="center" wrapText="1"/>
      <protection hidden="1"/>
    </xf>
    <xf numFmtId="49" fontId="15" fillId="0" borderId="1" xfId="3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3" xfId="3" applyNumberFormat="1" applyFont="1" applyFill="1" applyBorder="1" applyAlignment="1" applyProtection="1">
      <alignment horizontal="left" vertical="top" wrapText="1"/>
    </xf>
    <xf numFmtId="0" fontId="5" fillId="0" borderId="4" xfId="3" applyNumberFormat="1" applyFont="1" applyFill="1" applyBorder="1" applyAlignment="1" applyProtection="1">
      <alignment horizontal="left" vertical="top" wrapText="1"/>
    </xf>
    <xf numFmtId="0" fontId="5" fillId="0" borderId="12" xfId="3" applyNumberFormat="1" applyFont="1" applyFill="1" applyBorder="1" applyAlignment="1" applyProtection="1">
      <alignment vertical="top" wrapText="1"/>
      <protection hidden="1"/>
    </xf>
    <xf numFmtId="0" fontId="5" fillId="0" borderId="13" xfId="0" applyFont="1" applyFill="1" applyBorder="1" applyAlignment="1">
      <alignment vertical="top" wrapText="1"/>
    </xf>
    <xf numFmtId="0" fontId="5" fillId="0" borderId="3" xfId="8" applyNumberFormat="1" applyFont="1" applyFill="1" applyBorder="1" applyAlignment="1" applyProtection="1">
      <alignment horizontal="left" vertical="top" wrapText="1"/>
      <protection hidden="1"/>
    </xf>
    <xf numFmtId="0" fontId="5" fillId="0" borderId="4" xfId="8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/>
    <xf numFmtId="0" fontId="4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right" vertical="top"/>
    </xf>
    <xf numFmtId="0" fontId="1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6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top"/>
    </xf>
    <xf numFmtId="3" fontId="20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3" fontId="0" fillId="0" borderId="0" xfId="0" applyNumberFormat="1" applyFont="1" applyFill="1"/>
    <xf numFmtId="0" fontId="5" fillId="0" borderId="0" xfId="3" applyNumberFormat="1" applyFont="1" applyFill="1" applyBorder="1" applyAlignment="1" applyProtection="1">
      <alignment vertical="top"/>
    </xf>
    <xf numFmtId="0" fontId="5" fillId="0" borderId="3" xfId="3" applyNumberFormat="1" applyFont="1" applyFill="1" applyBorder="1" applyAlignment="1" applyProtection="1">
      <alignment horizontal="left" vertical="top" wrapText="1"/>
      <protection hidden="1"/>
    </xf>
    <xf numFmtId="0" fontId="5" fillId="0" borderId="4" xfId="3" applyNumberFormat="1" applyFont="1" applyFill="1" applyBorder="1" applyAlignment="1" applyProtection="1">
      <alignment horizontal="left" vertical="top" wrapText="1"/>
      <protection hidden="1"/>
    </xf>
    <xf numFmtId="0" fontId="8" fillId="0" borderId="0" xfId="4" applyNumberFormat="1" applyFont="1" applyFill="1" applyBorder="1" applyAlignment="1" applyProtection="1">
      <alignment horizontal="center" wrapText="1"/>
      <protection hidden="1"/>
    </xf>
    <xf numFmtId="0" fontId="0" fillId="0" borderId="0" xfId="0" applyFont="1" applyFill="1" applyAlignment="1">
      <alignment vertical="top"/>
    </xf>
    <xf numFmtId="166" fontId="0" fillId="0" borderId="1" xfId="6" applyNumberFormat="1" applyFont="1" applyFill="1" applyBorder="1" applyAlignment="1">
      <alignment wrapText="1"/>
    </xf>
    <xf numFmtId="166" fontId="4" fillId="0" borderId="1" xfId="6" applyNumberFormat="1" applyFont="1" applyFill="1" applyBorder="1" applyAlignment="1">
      <alignment wrapText="1"/>
    </xf>
    <xf numFmtId="166" fontId="0" fillId="0" borderId="0" xfId="0" applyNumberFormat="1" applyFont="1" applyFill="1" applyAlignment="1">
      <alignment vertical="top"/>
    </xf>
    <xf numFmtId="43" fontId="0" fillId="0" borderId="0" xfId="0" applyNumberFormat="1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top"/>
    </xf>
    <xf numFmtId="3" fontId="0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3" fontId="13" fillId="0" borderId="1" xfId="5" applyNumberFormat="1" applyFont="1" applyFill="1" applyBorder="1" applyAlignment="1" applyProtection="1">
      <alignment horizontal="right" wrapText="1"/>
      <protection hidden="1"/>
    </xf>
  </cellXfs>
  <cellStyles count="11">
    <cellStyle name="Обычный" xfId="0" builtinId="0"/>
    <cellStyle name="Обычный 2" xfId="5"/>
    <cellStyle name="Обычный 2 2" xfId="7"/>
    <cellStyle name="Обычный 2 3" xfId="10"/>
    <cellStyle name="Обычный 3" xfId="9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9"/>
  <sheetViews>
    <sheetView tabSelected="1" view="pageBreakPreview" zoomScale="110" zoomScaleNormal="9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85" sqref="C785"/>
    </sheetView>
  </sheetViews>
  <sheetFormatPr defaultRowHeight="12.75" x14ac:dyDescent="0.2"/>
  <cols>
    <col min="1" max="1" width="7" style="238" customWidth="1"/>
    <col min="2" max="2" width="28.7109375" style="239" customWidth="1"/>
    <col min="3" max="3" width="15.140625" style="111" customWidth="1"/>
    <col min="4" max="4" width="15.42578125" style="111" customWidth="1"/>
    <col min="5" max="6" width="19.85546875" style="111" bestFit="1" customWidth="1"/>
    <col min="7" max="7" width="15.85546875" style="111" customWidth="1"/>
    <col min="8" max="8" width="16.140625" style="111" customWidth="1"/>
    <col min="9" max="9" width="18.5703125" style="111" hidden="1" customWidth="1"/>
    <col min="10" max="10" width="15.85546875" style="111" hidden="1" customWidth="1"/>
    <col min="11" max="11" width="15.140625" style="111" hidden="1" customWidth="1"/>
    <col min="12" max="12" width="50.140625" style="253" customWidth="1"/>
    <col min="13" max="13" width="19.7109375" style="199" customWidth="1"/>
    <col min="14" max="14" width="9.140625" style="111"/>
    <col min="15" max="15" width="17.85546875" style="199" customWidth="1"/>
    <col min="16" max="16" width="22.28515625" style="111" customWidth="1"/>
    <col min="17" max="16384" width="9.140625" style="111"/>
  </cols>
  <sheetData>
    <row r="1" spans="1:16" ht="15.75" x14ac:dyDescent="0.2">
      <c r="L1" s="240" t="s">
        <v>463</v>
      </c>
    </row>
    <row r="2" spans="1:16" ht="12.75" customHeight="1" x14ac:dyDescent="0.2">
      <c r="L2" s="241" t="s">
        <v>1</v>
      </c>
    </row>
    <row r="3" spans="1:16" x14ac:dyDescent="0.2">
      <c r="L3" s="242"/>
    </row>
    <row r="4" spans="1:16" ht="39" customHeight="1" x14ac:dyDescent="0.2">
      <c r="A4" s="243" t="s">
        <v>468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</row>
    <row r="5" spans="1:16" ht="15.75" customHeight="1" x14ac:dyDescent="0.2">
      <c r="B5" s="244"/>
      <c r="L5" s="245" t="s">
        <v>447</v>
      </c>
    </row>
    <row r="6" spans="1:16" ht="62.25" customHeight="1" x14ac:dyDescent="0.2">
      <c r="A6" s="266" t="s">
        <v>5</v>
      </c>
      <c r="B6" s="268" t="s">
        <v>446</v>
      </c>
      <c r="C6" s="266" t="s">
        <v>469</v>
      </c>
      <c r="D6" s="266" t="s">
        <v>14</v>
      </c>
      <c r="E6" s="229" t="s">
        <v>261</v>
      </c>
      <c r="F6" s="229"/>
      <c r="G6" s="229" t="s">
        <v>412</v>
      </c>
      <c r="H6" s="229"/>
      <c r="I6" s="225" t="s">
        <v>2</v>
      </c>
      <c r="J6" s="225" t="s">
        <v>3</v>
      </c>
      <c r="K6" s="225" t="s">
        <v>4</v>
      </c>
      <c r="L6" s="270" t="s">
        <v>0</v>
      </c>
    </row>
    <row r="7" spans="1:16" ht="15.75" x14ac:dyDescent="0.2">
      <c r="A7" s="267"/>
      <c r="B7" s="269"/>
      <c r="C7" s="267"/>
      <c r="D7" s="267"/>
      <c r="E7" s="225" t="s">
        <v>470</v>
      </c>
      <c r="F7" s="225" t="s">
        <v>471</v>
      </c>
      <c r="G7" s="225" t="s">
        <v>470</v>
      </c>
      <c r="H7" s="225" t="s">
        <v>471</v>
      </c>
      <c r="I7" s="225"/>
      <c r="J7" s="225"/>
      <c r="K7" s="225"/>
      <c r="L7" s="271"/>
    </row>
    <row r="8" spans="1:16" s="247" customFormat="1" ht="63.75" customHeight="1" x14ac:dyDescent="0.25">
      <c r="A8" s="40" t="s">
        <v>11</v>
      </c>
      <c r="B8" s="202" t="s">
        <v>6</v>
      </c>
      <c r="C8" s="42">
        <f t="shared" ref="C8:H8" si="0">C9+C13+C20</f>
        <v>202206100</v>
      </c>
      <c r="D8" s="42">
        <f t="shared" si="0"/>
        <v>0</v>
      </c>
      <c r="E8" s="42">
        <f t="shared" si="0"/>
        <v>127628525</v>
      </c>
      <c r="F8" s="42">
        <f t="shared" si="0"/>
        <v>41477813</v>
      </c>
      <c r="G8" s="42">
        <f t="shared" si="0"/>
        <v>4457087147</v>
      </c>
      <c r="H8" s="42">
        <f t="shared" si="0"/>
        <v>4457218630</v>
      </c>
      <c r="I8" s="163"/>
      <c r="J8" s="163"/>
      <c r="K8" s="163"/>
      <c r="L8" s="203"/>
      <c r="M8" s="246"/>
      <c r="O8" s="36"/>
      <c r="P8" s="248"/>
    </row>
    <row r="9" spans="1:16" ht="63.75" x14ac:dyDescent="0.25">
      <c r="A9" s="40" t="s">
        <v>7</v>
      </c>
      <c r="B9" s="41" t="s">
        <v>8</v>
      </c>
      <c r="C9" s="42">
        <f t="shared" ref="C9:H10" si="1">C10</f>
        <v>0</v>
      </c>
      <c r="D9" s="42">
        <f t="shared" si="1"/>
        <v>0</v>
      </c>
      <c r="E9" s="42">
        <f t="shared" si="1"/>
        <v>86150712</v>
      </c>
      <c r="F9" s="42">
        <f t="shared" si="1"/>
        <v>0</v>
      </c>
      <c r="G9" s="42">
        <f t="shared" si="1"/>
        <v>0</v>
      </c>
      <c r="H9" s="42">
        <f t="shared" si="1"/>
        <v>0</v>
      </c>
      <c r="I9" s="43"/>
      <c r="J9" s="43"/>
      <c r="K9" s="43"/>
      <c r="L9" s="21"/>
      <c r="M9" s="246"/>
      <c r="P9" s="248"/>
    </row>
    <row r="10" spans="1:16" ht="25.5" x14ac:dyDescent="0.25">
      <c r="A10" s="59"/>
      <c r="B10" s="23" t="s">
        <v>114</v>
      </c>
      <c r="C10" s="6">
        <f t="shared" si="1"/>
        <v>0</v>
      </c>
      <c r="D10" s="6">
        <f t="shared" si="1"/>
        <v>0</v>
      </c>
      <c r="E10" s="6">
        <f t="shared" si="1"/>
        <v>86150712</v>
      </c>
      <c r="F10" s="6">
        <f t="shared" si="1"/>
        <v>0</v>
      </c>
      <c r="G10" s="6">
        <f t="shared" si="1"/>
        <v>0</v>
      </c>
      <c r="H10" s="6">
        <f t="shared" si="1"/>
        <v>0</v>
      </c>
      <c r="I10" s="44"/>
      <c r="J10" s="44"/>
      <c r="K10" s="44"/>
      <c r="L10" s="21"/>
      <c r="M10" s="246"/>
      <c r="P10" s="248"/>
    </row>
    <row r="11" spans="1:16" s="249" customFormat="1" ht="53.25" customHeight="1" x14ac:dyDescent="0.25">
      <c r="A11" s="45"/>
      <c r="B11" s="1" t="s">
        <v>465</v>
      </c>
      <c r="C11" s="8"/>
      <c r="D11" s="8"/>
      <c r="E11" s="8">
        <v>86150712</v>
      </c>
      <c r="F11" s="8"/>
      <c r="G11" s="8"/>
      <c r="H11" s="8"/>
      <c r="I11" s="9"/>
      <c r="J11" s="9"/>
      <c r="K11" s="9"/>
      <c r="L11" s="21" t="s">
        <v>472</v>
      </c>
      <c r="M11" s="246"/>
      <c r="P11" s="248"/>
    </row>
    <row r="12" spans="1:16" s="249" customFormat="1" ht="15.75" x14ac:dyDescent="0.25">
      <c r="A12" s="45"/>
      <c r="B12" s="1"/>
      <c r="C12" s="8"/>
      <c r="D12" s="8"/>
      <c r="E12" s="8"/>
      <c r="F12" s="8"/>
      <c r="G12" s="8">
        <v>14500000</v>
      </c>
      <c r="H12" s="8">
        <v>14500000</v>
      </c>
      <c r="I12" s="9"/>
      <c r="J12" s="9"/>
      <c r="K12" s="9"/>
      <c r="L12" s="21" t="s">
        <v>473</v>
      </c>
      <c r="M12" s="246"/>
      <c r="P12" s="248"/>
    </row>
    <row r="13" spans="1:16" ht="87.75" customHeight="1" x14ac:dyDescent="0.25">
      <c r="A13" s="40" t="s">
        <v>9</v>
      </c>
      <c r="B13" s="41" t="s">
        <v>10</v>
      </c>
      <c r="C13" s="42">
        <f>C14+C18</f>
        <v>12600000</v>
      </c>
      <c r="D13" s="42">
        <f t="shared" ref="D13:H13" si="2">D14+D18</f>
        <v>0</v>
      </c>
      <c r="E13" s="42">
        <f t="shared" si="2"/>
        <v>0</v>
      </c>
      <c r="F13" s="42">
        <f t="shared" si="2"/>
        <v>0</v>
      </c>
      <c r="G13" s="42">
        <f t="shared" si="2"/>
        <v>8400000</v>
      </c>
      <c r="H13" s="42">
        <f t="shared" si="2"/>
        <v>5468100</v>
      </c>
      <c r="I13" s="204"/>
      <c r="J13" s="204"/>
      <c r="K13" s="204"/>
      <c r="L13" s="21"/>
      <c r="M13" s="246"/>
      <c r="P13" s="248"/>
    </row>
    <row r="14" spans="1:16" ht="38.25" x14ac:dyDescent="0.25">
      <c r="A14" s="40"/>
      <c r="B14" s="23" t="s">
        <v>77</v>
      </c>
      <c r="C14" s="6">
        <f>C15+C16+C17</f>
        <v>12600000</v>
      </c>
      <c r="D14" s="6">
        <f t="shared" ref="D14:H14" si="3">D15+D16+D17</f>
        <v>0</v>
      </c>
      <c r="E14" s="6">
        <f t="shared" si="3"/>
        <v>0</v>
      </c>
      <c r="F14" s="6">
        <f t="shared" si="3"/>
        <v>0</v>
      </c>
      <c r="G14" s="6">
        <f t="shared" si="3"/>
        <v>8400000</v>
      </c>
      <c r="H14" s="6">
        <f t="shared" si="3"/>
        <v>0</v>
      </c>
      <c r="I14" s="204"/>
      <c r="J14" s="204"/>
      <c r="K14" s="204"/>
      <c r="L14" s="21"/>
      <c r="M14" s="246"/>
      <c r="P14" s="248"/>
    </row>
    <row r="15" spans="1:16" ht="57.75" customHeight="1" x14ac:dyDescent="0.25">
      <c r="A15" s="40"/>
      <c r="B15" s="1" t="s">
        <v>313</v>
      </c>
      <c r="C15" s="2"/>
      <c r="D15" s="2"/>
      <c r="E15" s="2"/>
      <c r="F15" s="2"/>
      <c r="G15" s="46">
        <v>8400000</v>
      </c>
      <c r="H15" s="2"/>
      <c r="I15" s="204"/>
      <c r="J15" s="204"/>
      <c r="K15" s="204"/>
      <c r="L15" s="21" t="s">
        <v>464</v>
      </c>
      <c r="M15" s="246"/>
      <c r="P15" s="248"/>
    </row>
    <row r="16" spans="1:16" ht="53.25" customHeight="1" x14ac:dyDescent="0.25">
      <c r="A16" s="40"/>
      <c r="B16" s="1"/>
      <c r="C16" s="47">
        <v>12600000</v>
      </c>
      <c r="D16" s="47"/>
      <c r="E16" s="47"/>
      <c r="F16" s="47"/>
      <c r="G16" s="47"/>
      <c r="H16" s="47"/>
      <c r="I16" s="204"/>
      <c r="J16" s="204"/>
      <c r="K16" s="204"/>
      <c r="L16" s="26" t="s">
        <v>474</v>
      </c>
      <c r="M16" s="246"/>
      <c r="P16" s="248"/>
    </row>
    <row r="17" spans="1:16" ht="67.5" hidden="1" customHeight="1" x14ac:dyDescent="0.25">
      <c r="A17" s="40"/>
      <c r="B17" s="29" t="s">
        <v>314</v>
      </c>
      <c r="C17" s="47"/>
      <c r="D17" s="47"/>
      <c r="E17" s="47"/>
      <c r="F17" s="47"/>
      <c r="G17" s="47">
        <v>0</v>
      </c>
      <c r="H17" s="47">
        <v>0</v>
      </c>
      <c r="I17" s="204"/>
      <c r="J17" s="204"/>
      <c r="K17" s="204"/>
      <c r="L17" s="34" t="s">
        <v>422</v>
      </c>
      <c r="M17" s="246"/>
      <c r="P17" s="248"/>
    </row>
    <row r="18" spans="1:16" ht="38.25" x14ac:dyDescent="0.25">
      <c r="A18" s="40"/>
      <c r="B18" s="23" t="s">
        <v>74</v>
      </c>
      <c r="C18" s="46">
        <f>C19</f>
        <v>0</v>
      </c>
      <c r="D18" s="46">
        <f t="shared" ref="D18:H18" si="4">D19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6">
        <f t="shared" si="4"/>
        <v>5468100</v>
      </c>
      <c r="I18" s="204"/>
      <c r="J18" s="204"/>
      <c r="K18" s="204"/>
      <c r="L18" s="48"/>
      <c r="M18" s="246"/>
      <c r="P18" s="248"/>
    </row>
    <row r="19" spans="1:16" ht="69.75" customHeight="1" x14ac:dyDescent="0.25">
      <c r="A19" s="40"/>
      <c r="B19" s="49" t="s">
        <v>315</v>
      </c>
      <c r="C19" s="46"/>
      <c r="D19" s="46"/>
      <c r="E19" s="47"/>
      <c r="F19" s="46"/>
      <c r="G19" s="46"/>
      <c r="H19" s="46">
        <v>5468100</v>
      </c>
      <c r="I19" s="204"/>
      <c r="J19" s="204"/>
      <c r="K19" s="204"/>
      <c r="L19" s="34" t="s">
        <v>475</v>
      </c>
      <c r="M19" s="246"/>
      <c r="P19" s="248"/>
    </row>
    <row r="20" spans="1:16" ht="59.25" customHeight="1" x14ac:dyDescent="0.25">
      <c r="A20" s="40" t="s">
        <v>13</v>
      </c>
      <c r="B20" s="50" t="s">
        <v>85</v>
      </c>
      <c r="C20" s="51">
        <f t="shared" ref="C20:H20" si="5">C21</f>
        <v>189606100</v>
      </c>
      <c r="D20" s="51">
        <f t="shared" si="5"/>
        <v>0</v>
      </c>
      <c r="E20" s="51">
        <f t="shared" si="5"/>
        <v>41477813</v>
      </c>
      <c r="F20" s="51">
        <f t="shared" si="5"/>
        <v>41477813</v>
      </c>
      <c r="G20" s="51">
        <f t="shared" si="5"/>
        <v>4448687147</v>
      </c>
      <c r="H20" s="51">
        <f t="shared" si="5"/>
        <v>4451750530</v>
      </c>
      <c r="I20" s="204"/>
      <c r="J20" s="204"/>
      <c r="K20" s="204"/>
      <c r="L20" s="52"/>
      <c r="M20" s="246"/>
      <c r="P20" s="248"/>
    </row>
    <row r="21" spans="1:16" ht="38.25" x14ac:dyDescent="0.25">
      <c r="A21" s="40"/>
      <c r="B21" s="23" t="s">
        <v>77</v>
      </c>
      <c r="C21" s="46">
        <f t="shared" ref="C21:D21" si="6">SUM(C22:C54)</f>
        <v>189606100</v>
      </c>
      <c r="D21" s="46">
        <f t="shared" si="6"/>
        <v>0</v>
      </c>
      <c r="E21" s="46">
        <f>SUM(E22:E54)</f>
        <v>41477813</v>
      </c>
      <c r="F21" s="46">
        <f>SUM(F22:F54)</f>
        <v>41477813</v>
      </c>
      <c r="G21" s="46">
        <f>SUM(G22:G54)</f>
        <v>4448687147</v>
      </c>
      <c r="H21" s="46">
        <f>SUM(H22:H54)</f>
        <v>4451750530</v>
      </c>
      <c r="I21" s="204"/>
      <c r="J21" s="204"/>
      <c r="K21" s="204"/>
      <c r="L21" s="52"/>
      <c r="M21" s="246"/>
      <c r="P21" s="248"/>
    </row>
    <row r="22" spans="1:16" ht="54.75" customHeight="1" x14ac:dyDescent="0.25">
      <c r="A22" s="40"/>
      <c r="B22" s="21" t="s">
        <v>316</v>
      </c>
      <c r="C22" s="53"/>
      <c r="D22" s="53"/>
      <c r="E22" s="53"/>
      <c r="F22" s="53"/>
      <c r="G22" s="53">
        <v>190382155</v>
      </c>
      <c r="H22" s="53">
        <v>190382155</v>
      </c>
      <c r="I22" s="204"/>
      <c r="J22" s="204"/>
      <c r="K22" s="204"/>
      <c r="L22" s="52" t="s">
        <v>423</v>
      </c>
      <c r="M22" s="246"/>
      <c r="P22" s="248"/>
    </row>
    <row r="23" spans="1:16" ht="15.75" hidden="1" x14ac:dyDescent="0.25">
      <c r="A23" s="40"/>
      <c r="B23" s="1"/>
      <c r="C23" s="2"/>
      <c r="D23" s="2"/>
      <c r="E23" s="53"/>
      <c r="F23" s="53"/>
      <c r="G23" s="53"/>
      <c r="H23" s="53"/>
      <c r="I23" s="24"/>
      <c r="J23" s="24"/>
      <c r="K23" s="24"/>
      <c r="L23" s="54"/>
      <c r="M23" s="246"/>
      <c r="P23" s="248"/>
    </row>
    <row r="24" spans="1:16" ht="42" customHeight="1" x14ac:dyDescent="0.25">
      <c r="A24" s="40"/>
      <c r="B24" s="1" t="s">
        <v>317</v>
      </c>
      <c r="C24" s="2"/>
      <c r="D24" s="2"/>
      <c r="E24" s="53"/>
      <c r="F24" s="53"/>
      <c r="G24" s="53">
        <v>93000000</v>
      </c>
      <c r="H24" s="53"/>
      <c r="I24" s="24"/>
      <c r="J24" s="24"/>
      <c r="K24" s="24"/>
      <c r="L24" s="54" t="s">
        <v>424</v>
      </c>
      <c r="M24" s="246"/>
      <c r="P24" s="248"/>
    </row>
    <row r="25" spans="1:16" ht="66.75" customHeight="1" x14ac:dyDescent="0.25">
      <c r="A25" s="40"/>
      <c r="B25" s="1"/>
      <c r="C25" s="2"/>
      <c r="D25" s="2"/>
      <c r="E25" s="53">
        <v>2402058</v>
      </c>
      <c r="F25" s="53">
        <v>2402058</v>
      </c>
      <c r="G25" s="53"/>
      <c r="H25" s="53"/>
      <c r="I25" s="24"/>
      <c r="J25" s="24"/>
      <c r="K25" s="24"/>
      <c r="L25" s="54" t="s">
        <v>425</v>
      </c>
      <c r="M25" s="246"/>
      <c r="P25" s="248"/>
    </row>
    <row r="26" spans="1:16" ht="68.25" customHeight="1" x14ac:dyDescent="0.25">
      <c r="A26" s="40"/>
      <c r="B26" s="1"/>
      <c r="C26" s="2"/>
      <c r="D26" s="2"/>
      <c r="E26" s="53"/>
      <c r="F26" s="53"/>
      <c r="G26" s="53">
        <v>7163800</v>
      </c>
      <c r="H26" s="53">
        <v>7163800</v>
      </c>
      <c r="I26" s="24"/>
      <c r="J26" s="24"/>
      <c r="K26" s="24"/>
      <c r="L26" s="52" t="s">
        <v>426</v>
      </c>
      <c r="M26" s="246"/>
      <c r="P26" s="248"/>
    </row>
    <row r="27" spans="1:16" ht="45.75" customHeight="1" x14ac:dyDescent="0.25">
      <c r="A27" s="40"/>
      <c r="B27" s="1"/>
      <c r="C27" s="2"/>
      <c r="D27" s="2"/>
      <c r="E27" s="53">
        <v>3693900</v>
      </c>
      <c r="F27" s="53"/>
      <c r="G27" s="53"/>
      <c r="H27" s="53"/>
      <c r="I27" s="24"/>
      <c r="J27" s="24"/>
      <c r="K27" s="24"/>
      <c r="L27" s="54" t="s">
        <v>476</v>
      </c>
      <c r="M27" s="246"/>
      <c r="P27" s="248"/>
    </row>
    <row r="28" spans="1:16" ht="48" customHeight="1" x14ac:dyDescent="0.25">
      <c r="A28" s="40"/>
      <c r="B28" s="1"/>
      <c r="C28" s="2"/>
      <c r="D28" s="2"/>
      <c r="E28" s="53">
        <v>2912738</v>
      </c>
      <c r="F28" s="53"/>
      <c r="G28" s="53"/>
      <c r="H28" s="53"/>
      <c r="I28" s="24"/>
      <c r="J28" s="24"/>
      <c r="K28" s="24"/>
      <c r="L28" s="54" t="s">
        <v>477</v>
      </c>
      <c r="M28" s="246"/>
      <c r="P28" s="248"/>
    </row>
    <row r="29" spans="1:16" ht="57" customHeight="1" x14ac:dyDescent="0.25">
      <c r="A29" s="40"/>
      <c r="B29" s="1"/>
      <c r="C29" s="2"/>
      <c r="D29" s="2"/>
      <c r="E29" s="53"/>
      <c r="F29" s="53"/>
      <c r="G29" s="53">
        <v>10265000</v>
      </c>
      <c r="H29" s="53"/>
      <c r="I29" s="24"/>
      <c r="J29" s="24"/>
      <c r="K29" s="24"/>
      <c r="L29" s="54" t="s">
        <v>429</v>
      </c>
      <c r="M29" s="246"/>
      <c r="P29" s="248"/>
    </row>
    <row r="30" spans="1:16" ht="57" customHeight="1" x14ac:dyDescent="0.25">
      <c r="A30" s="40"/>
      <c r="B30" s="1"/>
      <c r="C30" s="2"/>
      <c r="D30" s="2"/>
      <c r="E30" s="53">
        <v>23740870</v>
      </c>
      <c r="F30" s="53"/>
      <c r="G30" s="53"/>
      <c r="H30" s="53"/>
      <c r="I30" s="24"/>
      <c r="J30" s="24"/>
      <c r="K30" s="24"/>
      <c r="L30" s="54" t="s">
        <v>430</v>
      </c>
      <c r="M30" s="246"/>
      <c r="P30" s="248"/>
    </row>
    <row r="31" spans="1:16" ht="64.5" customHeight="1" x14ac:dyDescent="0.25">
      <c r="A31" s="40"/>
      <c r="B31" s="1"/>
      <c r="C31" s="2"/>
      <c r="D31" s="2"/>
      <c r="E31" s="53">
        <v>8728247</v>
      </c>
      <c r="F31" s="53"/>
      <c r="G31" s="53"/>
      <c r="H31" s="53"/>
      <c r="I31" s="24"/>
      <c r="J31" s="24"/>
      <c r="K31" s="24"/>
      <c r="L31" s="54" t="s">
        <v>431</v>
      </c>
      <c r="M31" s="246"/>
      <c r="P31" s="248"/>
    </row>
    <row r="32" spans="1:16" ht="15.75" hidden="1" x14ac:dyDescent="0.25">
      <c r="A32" s="40"/>
      <c r="B32" s="1"/>
      <c r="C32" s="2"/>
      <c r="D32" s="2"/>
      <c r="E32" s="53"/>
      <c r="F32" s="53"/>
      <c r="G32" s="53"/>
      <c r="H32" s="53"/>
      <c r="I32" s="24"/>
      <c r="J32" s="24"/>
      <c r="K32" s="24"/>
      <c r="L32" s="54"/>
      <c r="M32" s="246"/>
      <c r="P32" s="248"/>
    </row>
    <row r="33" spans="1:16" ht="43.5" customHeight="1" x14ac:dyDescent="0.25">
      <c r="A33" s="40"/>
      <c r="B33" s="1" t="s">
        <v>315</v>
      </c>
      <c r="C33" s="2">
        <v>189606100</v>
      </c>
      <c r="D33" s="2"/>
      <c r="E33" s="53"/>
      <c r="F33" s="53"/>
      <c r="G33" s="53"/>
      <c r="H33" s="53"/>
      <c r="I33" s="24"/>
      <c r="J33" s="24"/>
      <c r="K33" s="24"/>
      <c r="L33" s="54" t="s">
        <v>478</v>
      </c>
      <c r="M33" s="246"/>
      <c r="P33" s="248"/>
    </row>
    <row r="34" spans="1:16" ht="66.75" customHeight="1" x14ac:dyDescent="0.25">
      <c r="A34" s="40"/>
      <c r="B34" s="1"/>
      <c r="C34" s="2"/>
      <c r="D34" s="2"/>
      <c r="E34" s="53"/>
      <c r="F34" s="53"/>
      <c r="G34" s="53"/>
      <c r="H34" s="53">
        <v>2931900</v>
      </c>
      <c r="I34" s="24"/>
      <c r="J34" s="24"/>
      <c r="K34" s="24"/>
      <c r="L34" s="34" t="s">
        <v>479</v>
      </c>
      <c r="M34" s="246"/>
      <c r="P34" s="248"/>
    </row>
    <row r="35" spans="1:16" ht="53.25" customHeight="1" x14ac:dyDescent="0.25">
      <c r="A35" s="40"/>
      <c r="B35" s="1"/>
      <c r="C35" s="2"/>
      <c r="D35" s="2"/>
      <c r="E35" s="53"/>
      <c r="F35" s="53">
        <v>23740870</v>
      </c>
      <c r="G35" s="53"/>
      <c r="H35" s="53"/>
      <c r="I35" s="24"/>
      <c r="J35" s="24"/>
      <c r="K35" s="24"/>
      <c r="L35" s="34" t="s">
        <v>430</v>
      </c>
      <c r="M35" s="246"/>
      <c r="P35" s="248"/>
    </row>
    <row r="36" spans="1:16" ht="66.75" customHeight="1" x14ac:dyDescent="0.25">
      <c r="A36" s="40"/>
      <c r="B36" s="1"/>
      <c r="C36" s="2"/>
      <c r="D36" s="2"/>
      <c r="E36" s="53"/>
      <c r="F36" s="53">
        <v>8728247</v>
      </c>
      <c r="G36" s="53"/>
      <c r="H36" s="53"/>
      <c r="I36" s="24"/>
      <c r="J36" s="24"/>
      <c r="K36" s="24"/>
      <c r="L36" s="34" t="s">
        <v>431</v>
      </c>
      <c r="M36" s="246"/>
      <c r="P36" s="248"/>
    </row>
    <row r="37" spans="1:16" ht="41.25" customHeight="1" x14ac:dyDescent="0.25">
      <c r="A37" s="40"/>
      <c r="B37" s="1"/>
      <c r="C37" s="2"/>
      <c r="D37" s="2"/>
      <c r="E37" s="53"/>
      <c r="F37" s="53">
        <v>3693900</v>
      </c>
      <c r="G37" s="53"/>
      <c r="H37" s="53"/>
      <c r="I37" s="24"/>
      <c r="J37" s="24"/>
      <c r="K37" s="24"/>
      <c r="L37" s="54" t="s">
        <v>427</v>
      </c>
      <c r="M37" s="246"/>
      <c r="P37" s="248"/>
    </row>
    <row r="38" spans="1:16" ht="40.5" customHeight="1" x14ac:dyDescent="0.25">
      <c r="A38" s="40"/>
      <c r="B38" s="1"/>
      <c r="C38" s="2"/>
      <c r="D38" s="2"/>
      <c r="E38" s="53"/>
      <c r="F38" s="53">
        <v>2912738</v>
      </c>
      <c r="G38" s="53"/>
      <c r="H38" s="53"/>
      <c r="I38" s="24"/>
      <c r="J38" s="24"/>
      <c r="K38" s="24"/>
      <c r="L38" s="54" t="s">
        <v>428</v>
      </c>
      <c r="M38" s="246"/>
      <c r="P38" s="248"/>
    </row>
    <row r="39" spans="1:16" ht="57" customHeight="1" x14ac:dyDescent="0.25">
      <c r="A39" s="40"/>
      <c r="B39" s="1"/>
      <c r="C39" s="2"/>
      <c r="D39" s="2"/>
      <c r="E39" s="53"/>
      <c r="F39" s="53"/>
      <c r="G39" s="53"/>
      <c r="H39" s="53">
        <v>10265000</v>
      </c>
      <c r="I39" s="24"/>
      <c r="J39" s="24"/>
      <c r="K39" s="24"/>
      <c r="L39" s="54" t="s">
        <v>429</v>
      </c>
      <c r="M39" s="246"/>
      <c r="P39" s="248"/>
    </row>
    <row r="40" spans="1:16" ht="39" customHeight="1" x14ac:dyDescent="0.25">
      <c r="A40" s="40"/>
      <c r="B40" s="1"/>
      <c r="C40" s="2"/>
      <c r="D40" s="2"/>
      <c r="E40" s="53"/>
      <c r="F40" s="53"/>
      <c r="G40" s="53"/>
      <c r="H40" s="53">
        <v>93000000</v>
      </c>
      <c r="I40" s="24"/>
      <c r="J40" s="24"/>
      <c r="K40" s="24"/>
      <c r="L40" s="54" t="s">
        <v>432</v>
      </c>
      <c r="M40" s="246"/>
      <c r="P40" s="248"/>
    </row>
    <row r="41" spans="1:16" ht="44.25" customHeight="1" x14ac:dyDescent="0.25">
      <c r="A41" s="40"/>
      <c r="B41" s="1"/>
      <c r="C41" s="2"/>
      <c r="D41" s="2"/>
      <c r="E41" s="53"/>
      <c r="F41" s="53"/>
      <c r="G41" s="53"/>
      <c r="H41" s="53">
        <f>50802+80681</f>
        <v>131483</v>
      </c>
      <c r="I41" s="24"/>
      <c r="J41" s="24"/>
      <c r="K41" s="24"/>
      <c r="L41" s="54" t="s">
        <v>433</v>
      </c>
      <c r="M41" s="246"/>
      <c r="P41" s="248"/>
    </row>
    <row r="42" spans="1:16" ht="67.5" customHeight="1" x14ac:dyDescent="0.25">
      <c r="A42" s="40"/>
      <c r="B42" s="1"/>
      <c r="C42" s="2"/>
      <c r="D42" s="2"/>
      <c r="E42" s="53"/>
      <c r="F42" s="53"/>
      <c r="G42" s="53">
        <v>36816992</v>
      </c>
      <c r="H42" s="53">
        <v>36816992</v>
      </c>
      <c r="I42" s="24"/>
      <c r="J42" s="24"/>
      <c r="K42" s="24"/>
      <c r="L42" s="54" t="s">
        <v>480</v>
      </c>
      <c r="M42" s="246"/>
      <c r="P42" s="248"/>
    </row>
    <row r="43" spans="1:16" ht="57.75" customHeight="1" x14ac:dyDescent="0.25">
      <c r="A43" s="40"/>
      <c r="B43" s="23" t="s">
        <v>314</v>
      </c>
      <c r="C43" s="2"/>
      <c r="D43" s="2"/>
      <c r="E43" s="53"/>
      <c r="F43" s="53"/>
      <c r="G43" s="53">
        <v>4111059200</v>
      </c>
      <c r="H43" s="53">
        <v>4111059200</v>
      </c>
      <c r="I43" s="24"/>
      <c r="J43" s="24"/>
      <c r="K43" s="24"/>
      <c r="L43" s="54" t="s">
        <v>481</v>
      </c>
      <c r="M43" s="246"/>
      <c r="P43" s="248"/>
    </row>
    <row r="44" spans="1:16" ht="15.75" hidden="1" x14ac:dyDescent="0.25">
      <c r="A44" s="40"/>
      <c r="B44" s="1"/>
      <c r="C44" s="2"/>
      <c r="D44" s="2"/>
      <c r="E44" s="2"/>
      <c r="F44" s="2"/>
      <c r="G44" s="53"/>
      <c r="H44" s="2"/>
      <c r="I44" s="24"/>
      <c r="J44" s="24"/>
      <c r="K44" s="24"/>
      <c r="L44" s="1"/>
      <c r="M44" s="246"/>
      <c r="P44" s="248"/>
    </row>
    <row r="45" spans="1:16" ht="15.75" hidden="1" x14ac:dyDescent="0.25">
      <c r="A45" s="40"/>
      <c r="B45" s="1"/>
      <c r="C45" s="2"/>
      <c r="D45" s="2"/>
      <c r="E45" s="2"/>
      <c r="F45" s="2"/>
      <c r="G45" s="53"/>
      <c r="H45" s="2"/>
      <c r="I45" s="24"/>
      <c r="J45" s="24"/>
      <c r="K45" s="24"/>
      <c r="L45" s="1"/>
      <c r="M45" s="246"/>
      <c r="P45" s="248"/>
    </row>
    <row r="46" spans="1:16" ht="15.75" hidden="1" x14ac:dyDescent="0.25">
      <c r="A46" s="40"/>
      <c r="B46" s="1"/>
      <c r="C46" s="2"/>
      <c r="D46" s="2"/>
      <c r="E46" s="2"/>
      <c r="F46" s="2"/>
      <c r="G46" s="47"/>
      <c r="H46" s="2"/>
      <c r="I46" s="24"/>
      <c r="J46" s="24"/>
      <c r="K46" s="24"/>
      <c r="L46" s="1"/>
      <c r="M46" s="246"/>
      <c r="P46" s="248"/>
    </row>
    <row r="47" spans="1:16" ht="15.75" hidden="1" x14ac:dyDescent="0.25">
      <c r="A47" s="40"/>
      <c r="B47" s="1"/>
      <c r="C47" s="2"/>
      <c r="D47" s="2"/>
      <c r="E47" s="2"/>
      <c r="F47" s="2"/>
      <c r="G47" s="47"/>
      <c r="H47" s="2"/>
      <c r="I47" s="24"/>
      <c r="J47" s="24"/>
      <c r="K47" s="24"/>
      <c r="L47" s="1"/>
      <c r="M47" s="246"/>
      <c r="P47" s="248"/>
    </row>
    <row r="48" spans="1:16" ht="15.75" hidden="1" x14ac:dyDescent="0.25">
      <c r="A48" s="40"/>
      <c r="B48" s="1"/>
      <c r="C48" s="2"/>
      <c r="D48" s="2"/>
      <c r="E48" s="2"/>
      <c r="F48" s="2"/>
      <c r="G48" s="53"/>
      <c r="H48" s="53"/>
      <c r="I48" s="204"/>
      <c r="J48" s="204"/>
      <c r="K48" s="204"/>
      <c r="L48" s="1"/>
      <c r="M48" s="246"/>
      <c r="P48" s="248"/>
    </row>
    <row r="49" spans="1:16" ht="15.75" hidden="1" x14ac:dyDescent="0.25">
      <c r="A49" s="40"/>
      <c r="B49" s="1"/>
      <c r="C49" s="2"/>
      <c r="D49" s="2"/>
      <c r="E49" s="2"/>
      <c r="F49" s="53"/>
      <c r="G49" s="53"/>
      <c r="H49" s="2"/>
      <c r="I49" s="24"/>
      <c r="J49" s="24"/>
      <c r="K49" s="24"/>
      <c r="L49" s="33"/>
      <c r="M49" s="246"/>
      <c r="P49" s="248"/>
    </row>
    <row r="50" spans="1:16" ht="15.75" hidden="1" x14ac:dyDescent="0.25">
      <c r="A50" s="40"/>
      <c r="B50" s="1"/>
      <c r="C50" s="2"/>
      <c r="D50" s="2"/>
      <c r="E50" s="2"/>
      <c r="F50" s="53"/>
      <c r="G50" s="47"/>
      <c r="H50" s="2"/>
      <c r="I50" s="24"/>
      <c r="J50" s="24"/>
      <c r="K50" s="24"/>
      <c r="L50" s="21"/>
      <c r="M50" s="246"/>
      <c r="P50" s="248"/>
    </row>
    <row r="51" spans="1:16" ht="15.75" hidden="1" x14ac:dyDescent="0.25">
      <c r="A51" s="40"/>
      <c r="B51" s="1"/>
      <c r="C51" s="2"/>
      <c r="D51" s="2"/>
      <c r="E51" s="2"/>
      <c r="F51" s="53"/>
      <c r="G51" s="47"/>
      <c r="H51" s="2"/>
      <c r="I51" s="24"/>
      <c r="J51" s="24"/>
      <c r="K51" s="24"/>
      <c r="L51" s="21"/>
      <c r="M51" s="246"/>
      <c r="P51" s="248"/>
    </row>
    <row r="52" spans="1:16" ht="15.75" hidden="1" x14ac:dyDescent="0.25">
      <c r="A52" s="40"/>
      <c r="B52" s="1"/>
      <c r="C52" s="2"/>
      <c r="D52" s="2"/>
      <c r="E52" s="2"/>
      <c r="F52" s="53"/>
      <c r="G52" s="47"/>
      <c r="H52" s="2"/>
      <c r="I52" s="24"/>
      <c r="J52" s="24"/>
      <c r="K52" s="24"/>
      <c r="L52" s="21"/>
      <c r="M52" s="246"/>
      <c r="P52" s="248"/>
    </row>
    <row r="53" spans="1:16" ht="18" hidden="1" customHeight="1" x14ac:dyDescent="0.25">
      <c r="A53" s="40"/>
      <c r="B53" s="1"/>
      <c r="C53" s="2"/>
      <c r="D53" s="2"/>
      <c r="E53" s="2"/>
      <c r="F53" s="2"/>
      <c r="G53" s="2"/>
      <c r="H53" s="2"/>
      <c r="I53" s="24"/>
      <c r="J53" s="24"/>
      <c r="K53" s="24"/>
      <c r="L53" s="26"/>
      <c r="M53" s="246"/>
      <c r="P53" s="248"/>
    </row>
    <row r="54" spans="1:16" ht="20.25" hidden="1" customHeight="1" x14ac:dyDescent="0.25">
      <c r="A54" s="40"/>
      <c r="B54" s="1"/>
      <c r="C54" s="2"/>
      <c r="D54" s="2"/>
      <c r="E54" s="2"/>
      <c r="F54" s="2"/>
      <c r="G54" s="2"/>
      <c r="H54" s="2"/>
      <c r="I54" s="24"/>
      <c r="J54" s="24"/>
      <c r="K54" s="24"/>
      <c r="L54" s="26"/>
      <c r="M54" s="246"/>
      <c r="P54" s="248"/>
    </row>
    <row r="55" spans="1:16" ht="15.75" hidden="1" x14ac:dyDescent="0.25">
      <c r="A55" s="40"/>
      <c r="B55" s="1"/>
      <c r="C55" s="2"/>
      <c r="D55" s="2"/>
      <c r="E55" s="2"/>
      <c r="F55" s="2"/>
      <c r="G55" s="2"/>
      <c r="H55" s="2"/>
      <c r="I55" s="24"/>
      <c r="J55" s="24"/>
      <c r="K55" s="24"/>
      <c r="L55" s="1"/>
      <c r="M55" s="246"/>
      <c r="P55" s="248"/>
    </row>
    <row r="56" spans="1:16" ht="15.75" hidden="1" x14ac:dyDescent="0.25">
      <c r="A56" s="40"/>
      <c r="B56" s="1"/>
      <c r="C56" s="2"/>
      <c r="D56" s="2"/>
      <c r="E56" s="2"/>
      <c r="F56" s="2"/>
      <c r="G56" s="2"/>
      <c r="H56" s="2"/>
      <c r="I56" s="24"/>
      <c r="J56" s="24"/>
      <c r="K56" s="24"/>
      <c r="L56" s="21"/>
      <c r="M56" s="246"/>
      <c r="P56" s="248"/>
    </row>
    <row r="57" spans="1:16" ht="59.25" customHeight="1" x14ac:dyDescent="0.25">
      <c r="A57" s="55" t="s">
        <v>86</v>
      </c>
      <c r="B57" s="41" t="s">
        <v>87</v>
      </c>
      <c r="C57" s="42">
        <f t="shared" ref="C57:H57" si="7">C58+C85+C93+C98+C108+C113</f>
        <v>0</v>
      </c>
      <c r="D57" s="42">
        <f t="shared" si="7"/>
        <v>0</v>
      </c>
      <c r="E57" s="42">
        <f t="shared" si="7"/>
        <v>50496069</v>
      </c>
      <c r="F57" s="42">
        <f t="shared" si="7"/>
        <v>185386873</v>
      </c>
      <c r="G57" s="42">
        <f t="shared" si="7"/>
        <v>26407787</v>
      </c>
      <c r="H57" s="42">
        <f t="shared" si="7"/>
        <v>26407787</v>
      </c>
      <c r="I57" s="42" t="e">
        <f>I58+I85+#REF!+#REF!+I93+I98+I108</f>
        <v>#REF!</v>
      </c>
      <c r="J57" s="42" t="e">
        <f>J58+J85+#REF!+#REF!+J93+J98+J108</f>
        <v>#REF!</v>
      </c>
      <c r="K57" s="42" t="e">
        <f>K58+K85+#REF!+#REF!+K93+K98+K108</f>
        <v>#REF!</v>
      </c>
      <c r="L57" s="205"/>
      <c r="M57" s="246"/>
      <c r="O57" s="36"/>
      <c r="P57" s="248"/>
    </row>
    <row r="58" spans="1:16" ht="51" x14ac:dyDescent="0.25">
      <c r="A58" s="55" t="s">
        <v>88</v>
      </c>
      <c r="B58" s="41" t="s">
        <v>89</v>
      </c>
      <c r="C58" s="42">
        <f>C59</f>
        <v>0</v>
      </c>
      <c r="D58" s="42">
        <f t="shared" ref="D58:H58" si="8">D59</f>
        <v>0</v>
      </c>
      <c r="E58" s="42">
        <f t="shared" si="8"/>
        <v>36467507</v>
      </c>
      <c r="F58" s="42">
        <f t="shared" si="8"/>
        <v>56984784</v>
      </c>
      <c r="G58" s="42">
        <f t="shared" si="8"/>
        <v>26407787</v>
      </c>
      <c r="H58" s="42">
        <f t="shared" si="8"/>
        <v>26407787</v>
      </c>
      <c r="I58" s="163"/>
      <c r="J58" s="163"/>
      <c r="K58" s="163"/>
      <c r="L58" s="1"/>
      <c r="M58" s="246"/>
      <c r="P58" s="248"/>
    </row>
    <row r="59" spans="1:16" ht="25.5" x14ac:dyDescent="0.25">
      <c r="A59" s="55"/>
      <c r="B59" s="23" t="s">
        <v>90</v>
      </c>
      <c r="C59" s="6">
        <f t="shared" ref="C59:H59" si="9">SUM(C60:C79)</f>
        <v>0</v>
      </c>
      <c r="D59" s="6">
        <f t="shared" si="9"/>
        <v>0</v>
      </c>
      <c r="E59" s="6">
        <f t="shared" si="9"/>
        <v>36467507</v>
      </c>
      <c r="F59" s="6">
        <f t="shared" si="9"/>
        <v>56984784</v>
      </c>
      <c r="G59" s="6">
        <f t="shared" si="9"/>
        <v>26407787</v>
      </c>
      <c r="H59" s="6">
        <f t="shared" si="9"/>
        <v>26407787</v>
      </c>
      <c r="I59" s="25"/>
      <c r="J59" s="25"/>
      <c r="K59" s="25"/>
      <c r="L59" s="1"/>
      <c r="M59" s="246"/>
      <c r="P59" s="248"/>
    </row>
    <row r="60" spans="1:16" ht="95.25" customHeight="1" x14ac:dyDescent="0.25">
      <c r="A60" s="56"/>
      <c r="B60" s="21" t="s">
        <v>384</v>
      </c>
      <c r="C60" s="6"/>
      <c r="D60" s="6"/>
      <c r="E60" s="6"/>
      <c r="F60" s="6">
        <f>21867500-1200000+6350084+15800007+198000-3854000</f>
        <v>39161591</v>
      </c>
      <c r="G60" s="6"/>
      <c r="H60" s="6">
        <v>1200000</v>
      </c>
      <c r="I60" s="25"/>
      <c r="J60" s="25"/>
      <c r="K60" s="25"/>
      <c r="L60" s="1" t="s">
        <v>482</v>
      </c>
      <c r="M60" s="246"/>
      <c r="P60" s="248"/>
    </row>
    <row r="61" spans="1:16" ht="38.25" x14ac:dyDescent="0.25">
      <c r="A61" s="27"/>
      <c r="B61" s="29" t="s">
        <v>448</v>
      </c>
      <c r="C61" s="2"/>
      <c r="D61" s="2"/>
      <c r="E61" s="2"/>
      <c r="F61" s="2"/>
      <c r="G61" s="2">
        <v>259417</v>
      </c>
      <c r="H61" s="2">
        <v>259417</v>
      </c>
      <c r="I61" s="25"/>
      <c r="J61" s="25"/>
      <c r="K61" s="25"/>
      <c r="L61" s="21" t="s">
        <v>318</v>
      </c>
      <c r="M61" s="246"/>
      <c r="P61" s="248"/>
    </row>
    <row r="62" spans="1:16" ht="66" customHeight="1" x14ac:dyDescent="0.25">
      <c r="A62" s="27"/>
      <c r="B62" s="29" t="s">
        <v>319</v>
      </c>
      <c r="C62" s="2"/>
      <c r="D62" s="2"/>
      <c r="E62" s="2"/>
      <c r="F62" s="2"/>
      <c r="G62" s="2">
        <v>2370510</v>
      </c>
      <c r="H62" s="2">
        <v>2370510</v>
      </c>
      <c r="I62" s="25"/>
      <c r="J62" s="25"/>
      <c r="K62" s="25"/>
      <c r="L62" s="21" t="s">
        <v>318</v>
      </c>
      <c r="M62" s="246"/>
      <c r="P62" s="248"/>
    </row>
    <row r="63" spans="1:16" ht="51" x14ac:dyDescent="0.25">
      <c r="A63" s="56"/>
      <c r="B63" s="21" t="s">
        <v>320</v>
      </c>
      <c r="C63" s="2"/>
      <c r="D63" s="2"/>
      <c r="E63" s="2"/>
      <c r="F63" s="2"/>
      <c r="G63" s="2">
        <v>1569060</v>
      </c>
      <c r="H63" s="2">
        <v>1569060</v>
      </c>
      <c r="I63" s="25"/>
      <c r="J63" s="25"/>
      <c r="K63" s="25"/>
      <c r="L63" s="21" t="s">
        <v>321</v>
      </c>
      <c r="M63" s="246"/>
      <c r="P63" s="248"/>
    </row>
    <row r="64" spans="1:16" ht="51" x14ac:dyDescent="0.25">
      <c r="A64" s="56"/>
      <c r="B64" s="57" t="s">
        <v>322</v>
      </c>
      <c r="C64" s="2"/>
      <c r="D64" s="2"/>
      <c r="E64" s="2"/>
      <c r="F64" s="2"/>
      <c r="G64" s="2">
        <v>18085000</v>
      </c>
      <c r="H64" s="2">
        <v>18085000</v>
      </c>
      <c r="I64" s="25"/>
      <c r="J64" s="25"/>
      <c r="K64" s="25"/>
      <c r="L64" s="21" t="s">
        <v>483</v>
      </c>
      <c r="M64" s="246"/>
      <c r="P64" s="248"/>
    </row>
    <row r="65" spans="1:16" ht="81" customHeight="1" x14ac:dyDescent="0.25">
      <c r="A65" s="56"/>
      <c r="B65" s="1" t="s">
        <v>323</v>
      </c>
      <c r="C65" s="2"/>
      <c r="D65" s="2"/>
      <c r="E65" s="2"/>
      <c r="F65" s="2"/>
      <c r="G65" s="2">
        <f>858200+65600</f>
        <v>923800</v>
      </c>
      <c r="H65" s="2">
        <f>858200+65600</f>
        <v>923800</v>
      </c>
      <c r="I65" s="25"/>
      <c r="J65" s="25"/>
      <c r="K65" s="25"/>
      <c r="L65" s="21" t="s">
        <v>484</v>
      </c>
      <c r="M65" s="246"/>
      <c r="P65" s="248"/>
    </row>
    <row r="66" spans="1:16" ht="92.25" customHeight="1" x14ac:dyDescent="0.25">
      <c r="A66" s="56"/>
      <c r="B66" s="57" t="s">
        <v>486</v>
      </c>
      <c r="C66" s="2"/>
      <c r="D66" s="2"/>
      <c r="E66" s="2"/>
      <c r="F66" s="2">
        <v>3854000</v>
      </c>
      <c r="G66" s="2">
        <v>2000000</v>
      </c>
      <c r="H66" s="2">
        <v>2000000</v>
      </c>
      <c r="I66" s="25"/>
      <c r="J66" s="25"/>
      <c r="K66" s="25"/>
      <c r="L66" s="21" t="s">
        <v>485</v>
      </c>
      <c r="M66" s="246"/>
      <c r="P66" s="248"/>
    </row>
    <row r="67" spans="1:16" ht="75.75" customHeight="1" x14ac:dyDescent="0.25">
      <c r="A67" s="56"/>
      <c r="B67" s="1" t="s">
        <v>324</v>
      </c>
      <c r="C67" s="2"/>
      <c r="D67" s="2"/>
      <c r="E67" s="2">
        <v>36467507</v>
      </c>
      <c r="F67" s="2"/>
      <c r="G67" s="2"/>
      <c r="H67" s="2"/>
      <c r="I67" s="25"/>
      <c r="J67" s="25"/>
      <c r="K67" s="25"/>
      <c r="L67" s="21" t="s">
        <v>442</v>
      </c>
      <c r="M67" s="246"/>
      <c r="P67" s="248"/>
    </row>
    <row r="68" spans="1:16" ht="90.75" hidden="1" customHeight="1" x14ac:dyDescent="0.25">
      <c r="A68" s="56"/>
      <c r="B68" s="1" t="s">
        <v>325</v>
      </c>
      <c r="C68" s="2"/>
      <c r="D68" s="2"/>
      <c r="E68" s="2"/>
      <c r="F68" s="2"/>
      <c r="G68" s="2"/>
      <c r="H68" s="2"/>
      <c r="I68" s="25"/>
      <c r="J68" s="25"/>
      <c r="K68" s="25"/>
      <c r="L68" s="21"/>
      <c r="M68" s="246"/>
      <c r="P68" s="248"/>
    </row>
    <row r="69" spans="1:16" ht="69.75" customHeight="1" x14ac:dyDescent="0.25">
      <c r="A69" s="27"/>
      <c r="B69" s="21" t="s">
        <v>384</v>
      </c>
      <c r="C69" s="2"/>
      <c r="D69" s="2"/>
      <c r="E69" s="2"/>
      <c r="F69" s="2">
        <f>10115193+3854000</f>
        <v>13969193</v>
      </c>
      <c r="G69" s="2"/>
      <c r="H69" s="2"/>
      <c r="I69" s="25"/>
      <c r="J69" s="25"/>
      <c r="K69" s="25"/>
      <c r="L69" s="21" t="s">
        <v>441</v>
      </c>
      <c r="M69" s="246"/>
      <c r="P69" s="248"/>
    </row>
    <row r="70" spans="1:16" ht="105.75" customHeight="1" x14ac:dyDescent="0.25">
      <c r="A70" s="27"/>
      <c r="B70" s="58"/>
      <c r="C70" s="6"/>
      <c r="D70" s="6"/>
      <c r="E70" s="6"/>
      <c r="F70" s="6"/>
      <c r="G70" s="2">
        <v>1200000</v>
      </c>
      <c r="H70" s="6"/>
      <c r="I70" s="25"/>
      <c r="J70" s="25"/>
      <c r="K70" s="25"/>
      <c r="L70" s="1" t="s">
        <v>389</v>
      </c>
      <c r="M70" s="246"/>
      <c r="P70" s="248"/>
    </row>
    <row r="71" spans="1:16" ht="15.75" hidden="1" x14ac:dyDescent="0.25">
      <c r="A71" s="27"/>
      <c r="B71" s="57"/>
      <c r="C71" s="2"/>
      <c r="D71" s="2"/>
      <c r="E71" s="2"/>
      <c r="F71" s="2"/>
      <c r="G71" s="2"/>
      <c r="H71" s="2"/>
      <c r="I71" s="25"/>
      <c r="J71" s="25"/>
      <c r="K71" s="25"/>
      <c r="L71" s="21"/>
      <c r="M71" s="246"/>
      <c r="P71" s="248"/>
    </row>
    <row r="72" spans="1:16" ht="15.75" hidden="1" x14ac:dyDescent="0.25">
      <c r="A72" s="27"/>
      <c r="B72" s="57"/>
      <c r="C72" s="2"/>
      <c r="D72" s="2"/>
      <c r="E72" s="2"/>
      <c r="F72" s="2"/>
      <c r="G72" s="2"/>
      <c r="H72" s="2"/>
      <c r="I72" s="25"/>
      <c r="J72" s="25"/>
      <c r="K72" s="25"/>
      <c r="L72" s="21"/>
      <c r="M72" s="246"/>
      <c r="P72" s="248"/>
    </row>
    <row r="73" spans="1:16" ht="15.75" hidden="1" x14ac:dyDescent="0.25">
      <c r="A73" s="27"/>
      <c r="B73" s="1"/>
      <c r="C73" s="2"/>
      <c r="D73" s="2"/>
      <c r="E73" s="2"/>
      <c r="F73" s="2"/>
      <c r="G73" s="2"/>
      <c r="H73" s="2"/>
      <c r="I73" s="25"/>
      <c r="J73" s="25"/>
      <c r="K73" s="25"/>
      <c r="L73" s="21"/>
      <c r="M73" s="246"/>
      <c r="P73" s="248"/>
    </row>
    <row r="74" spans="1:16" ht="15.75" hidden="1" x14ac:dyDescent="0.25">
      <c r="A74" s="27"/>
      <c r="B74" s="57"/>
      <c r="C74" s="2"/>
      <c r="D74" s="2"/>
      <c r="E74" s="2"/>
      <c r="F74" s="2"/>
      <c r="G74" s="2"/>
      <c r="H74" s="2"/>
      <c r="I74" s="25"/>
      <c r="J74" s="25"/>
      <c r="K74" s="25"/>
      <c r="L74" s="21"/>
      <c r="M74" s="246"/>
      <c r="P74" s="248"/>
    </row>
    <row r="75" spans="1:16" ht="15.75" hidden="1" x14ac:dyDescent="0.25">
      <c r="A75" s="27"/>
      <c r="B75" s="1"/>
      <c r="C75" s="2"/>
      <c r="D75" s="2"/>
      <c r="E75" s="2"/>
      <c r="F75" s="2"/>
      <c r="G75" s="2"/>
      <c r="H75" s="2"/>
      <c r="I75" s="25"/>
      <c r="J75" s="25"/>
      <c r="K75" s="25"/>
      <c r="L75" s="21"/>
      <c r="M75" s="246"/>
      <c r="P75" s="248"/>
    </row>
    <row r="76" spans="1:16" ht="18.75" hidden="1" customHeight="1" x14ac:dyDescent="0.25">
      <c r="A76" s="27"/>
      <c r="B76" s="57"/>
      <c r="C76" s="2"/>
      <c r="D76" s="2"/>
      <c r="E76" s="2"/>
      <c r="F76" s="2"/>
      <c r="G76" s="2"/>
      <c r="H76" s="2"/>
      <c r="I76" s="25"/>
      <c r="J76" s="25"/>
      <c r="K76" s="25"/>
      <c r="L76" s="21"/>
      <c r="M76" s="246"/>
      <c r="P76" s="248"/>
    </row>
    <row r="77" spans="1:16" ht="16.5" hidden="1" customHeight="1" x14ac:dyDescent="0.25">
      <c r="A77" s="27"/>
      <c r="B77" s="57"/>
      <c r="C77" s="2"/>
      <c r="D77" s="2"/>
      <c r="E77" s="2"/>
      <c r="F77" s="2"/>
      <c r="G77" s="2"/>
      <c r="H77" s="2"/>
      <c r="I77" s="25"/>
      <c r="J77" s="25"/>
      <c r="K77" s="25"/>
      <c r="L77" s="21"/>
      <c r="M77" s="246"/>
      <c r="P77" s="248"/>
    </row>
    <row r="78" spans="1:16" ht="15.75" hidden="1" x14ac:dyDescent="0.25">
      <c r="A78" s="27"/>
      <c r="B78" s="57"/>
      <c r="C78" s="2"/>
      <c r="D78" s="2"/>
      <c r="E78" s="2"/>
      <c r="F78" s="2"/>
      <c r="G78" s="2"/>
      <c r="H78" s="2"/>
      <c r="I78" s="25"/>
      <c r="J78" s="25"/>
      <c r="K78" s="25"/>
      <c r="L78" s="21"/>
      <c r="M78" s="246"/>
      <c r="P78" s="248"/>
    </row>
    <row r="79" spans="1:16" ht="16.5" hidden="1" customHeight="1" x14ac:dyDescent="0.25">
      <c r="A79" s="27"/>
      <c r="B79" s="57"/>
      <c r="C79" s="2"/>
      <c r="D79" s="2"/>
      <c r="E79" s="2"/>
      <c r="F79" s="2"/>
      <c r="G79" s="2"/>
      <c r="H79" s="2"/>
      <c r="I79" s="25"/>
      <c r="J79" s="25"/>
      <c r="K79" s="25"/>
      <c r="L79" s="21"/>
      <c r="M79" s="246"/>
      <c r="P79" s="248"/>
    </row>
    <row r="80" spans="1:16" ht="15.75" hidden="1" x14ac:dyDescent="0.25">
      <c r="A80" s="27"/>
      <c r="B80" s="1"/>
      <c r="C80" s="2"/>
      <c r="D80" s="2"/>
      <c r="E80" s="2"/>
      <c r="F80" s="2"/>
      <c r="G80" s="2"/>
      <c r="H80" s="2"/>
      <c r="I80" s="25"/>
      <c r="J80" s="25"/>
      <c r="K80" s="25"/>
      <c r="L80" s="21"/>
      <c r="M80" s="246"/>
      <c r="P80" s="248"/>
    </row>
    <row r="81" spans="1:16" ht="15.75" hidden="1" x14ac:dyDescent="0.25">
      <c r="A81" s="27"/>
      <c r="B81" s="1"/>
      <c r="C81" s="2"/>
      <c r="D81" s="2"/>
      <c r="E81" s="2"/>
      <c r="F81" s="2"/>
      <c r="G81" s="2"/>
      <c r="H81" s="2"/>
      <c r="I81" s="25"/>
      <c r="J81" s="25"/>
      <c r="K81" s="25"/>
      <c r="L81" s="21"/>
      <c r="M81" s="246"/>
      <c r="P81" s="248"/>
    </row>
    <row r="82" spans="1:16" ht="15.75" hidden="1" x14ac:dyDescent="0.25">
      <c r="A82" s="27"/>
      <c r="B82" s="1"/>
      <c r="C82" s="2"/>
      <c r="D82" s="2"/>
      <c r="E82" s="2"/>
      <c r="F82" s="2"/>
      <c r="G82" s="2"/>
      <c r="H82" s="2"/>
      <c r="I82" s="25"/>
      <c r="J82" s="25"/>
      <c r="K82" s="25"/>
      <c r="L82" s="21"/>
      <c r="M82" s="246"/>
      <c r="P82" s="248"/>
    </row>
    <row r="83" spans="1:16" ht="15.75" hidden="1" x14ac:dyDescent="0.25">
      <c r="A83" s="27"/>
      <c r="B83" s="1"/>
      <c r="C83" s="2"/>
      <c r="D83" s="2"/>
      <c r="E83" s="2"/>
      <c r="F83" s="2"/>
      <c r="G83" s="2"/>
      <c r="H83" s="2"/>
      <c r="I83" s="25"/>
      <c r="J83" s="25"/>
      <c r="K83" s="25"/>
      <c r="L83" s="21"/>
      <c r="M83" s="246"/>
      <c r="P83" s="248"/>
    </row>
    <row r="84" spans="1:16" ht="15.75" hidden="1" x14ac:dyDescent="0.25">
      <c r="A84" s="27"/>
      <c r="B84" s="1"/>
      <c r="C84" s="2"/>
      <c r="D84" s="2"/>
      <c r="E84" s="2"/>
      <c r="F84" s="2"/>
      <c r="G84" s="2"/>
      <c r="H84" s="2"/>
      <c r="I84" s="25"/>
      <c r="J84" s="25"/>
      <c r="K84" s="25"/>
      <c r="L84" s="21"/>
      <c r="M84" s="246"/>
      <c r="P84" s="248"/>
    </row>
    <row r="85" spans="1:16" ht="60.75" customHeight="1" x14ac:dyDescent="0.25">
      <c r="A85" s="59" t="s">
        <v>115</v>
      </c>
      <c r="B85" s="41" t="s">
        <v>116</v>
      </c>
      <c r="C85" s="60">
        <f>C86+C88</f>
        <v>0</v>
      </c>
      <c r="D85" s="60">
        <f t="shared" ref="D85" si="10">D86+D88</f>
        <v>0</v>
      </c>
      <c r="E85" s="60">
        <f>E86+E88</f>
        <v>14028562</v>
      </c>
      <c r="F85" s="60">
        <f>F86+F88</f>
        <v>128402089</v>
      </c>
      <c r="G85" s="60">
        <f>G86+G88</f>
        <v>0</v>
      </c>
      <c r="H85" s="60">
        <f>H86+H88</f>
        <v>0</v>
      </c>
      <c r="I85" s="206"/>
      <c r="J85" s="206"/>
      <c r="K85" s="206"/>
      <c r="L85" s="52"/>
      <c r="M85" s="246"/>
      <c r="P85" s="248"/>
    </row>
    <row r="86" spans="1:16" ht="25.5" x14ac:dyDescent="0.25">
      <c r="A86" s="59"/>
      <c r="B86" s="23" t="s">
        <v>90</v>
      </c>
      <c r="C86" s="61">
        <f>C87</f>
        <v>0</v>
      </c>
      <c r="D86" s="61">
        <f t="shared" ref="D86:H86" si="11">D87</f>
        <v>0</v>
      </c>
      <c r="E86" s="61">
        <f t="shared" si="11"/>
        <v>13969193</v>
      </c>
      <c r="F86" s="61">
        <f t="shared" si="11"/>
        <v>0</v>
      </c>
      <c r="G86" s="61">
        <f t="shared" si="11"/>
        <v>0</v>
      </c>
      <c r="H86" s="61">
        <f t="shared" si="11"/>
        <v>0</v>
      </c>
      <c r="I86" s="206"/>
      <c r="J86" s="206"/>
      <c r="K86" s="206"/>
      <c r="L86" s="52"/>
      <c r="M86" s="246"/>
      <c r="P86" s="248"/>
    </row>
    <row r="87" spans="1:16" ht="80.25" customHeight="1" x14ac:dyDescent="0.25">
      <c r="A87" s="56"/>
      <c r="B87" s="1" t="s">
        <v>326</v>
      </c>
      <c r="C87" s="53"/>
      <c r="D87" s="53"/>
      <c r="E87" s="53">
        <v>13969193</v>
      </c>
      <c r="F87" s="53"/>
      <c r="G87" s="53"/>
      <c r="H87" s="53"/>
      <c r="I87" s="206"/>
      <c r="J87" s="206"/>
      <c r="K87" s="206"/>
      <c r="L87" s="21" t="s">
        <v>487</v>
      </c>
      <c r="M87" s="246"/>
      <c r="P87" s="248"/>
    </row>
    <row r="88" spans="1:16" ht="25.5" x14ac:dyDescent="0.25">
      <c r="A88" s="59"/>
      <c r="B88" s="23" t="s">
        <v>114</v>
      </c>
      <c r="C88" s="61">
        <f>C89+C90</f>
        <v>0</v>
      </c>
      <c r="D88" s="61">
        <f t="shared" ref="D88" si="12">D89+D90</f>
        <v>0</v>
      </c>
      <c r="E88" s="61">
        <f>E89+E90</f>
        <v>59369</v>
      </c>
      <c r="F88" s="61">
        <f>F89+F90</f>
        <v>128402089</v>
      </c>
      <c r="G88" s="61">
        <f>G89+G90</f>
        <v>0</v>
      </c>
      <c r="H88" s="61">
        <f>H89+H90</f>
        <v>0</v>
      </c>
      <c r="I88" s="206"/>
      <c r="J88" s="206"/>
      <c r="K88" s="206"/>
      <c r="L88" s="21"/>
      <c r="M88" s="246"/>
      <c r="P88" s="248"/>
    </row>
    <row r="89" spans="1:16" ht="51" x14ac:dyDescent="0.25">
      <c r="A89" s="59"/>
      <c r="B89" s="1" t="s">
        <v>365</v>
      </c>
      <c r="C89" s="10"/>
      <c r="D89" s="10"/>
      <c r="E89" s="10">
        <v>59369</v>
      </c>
      <c r="F89" s="10">
        <v>24463880</v>
      </c>
      <c r="G89" s="10"/>
      <c r="H89" s="10"/>
      <c r="I89" s="11"/>
      <c r="J89" s="11"/>
      <c r="K89" s="11"/>
      <c r="L89" s="21" t="s">
        <v>488</v>
      </c>
      <c r="M89" s="246"/>
      <c r="P89" s="248"/>
    </row>
    <row r="90" spans="1:16" ht="89.25" customHeight="1" x14ac:dyDescent="0.25">
      <c r="A90" s="59"/>
      <c r="B90" s="1" t="s">
        <v>366</v>
      </c>
      <c r="C90" s="10"/>
      <c r="D90" s="10"/>
      <c r="E90" s="10"/>
      <c r="F90" s="10">
        <f>128402089-24463880</f>
        <v>103938209</v>
      </c>
      <c r="G90" s="10"/>
      <c r="H90" s="10"/>
      <c r="I90" s="11"/>
      <c r="J90" s="11"/>
      <c r="K90" s="11"/>
      <c r="L90" s="21" t="s">
        <v>489</v>
      </c>
      <c r="M90" s="246"/>
      <c r="P90" s="248"/>
    </row>
    <row r="91" spans="1:16" ht="15.75" hidden="1" x14ac:dyDescent="0.25">
      <c r="A91" s="59"/>
      <c r="B91" s="41"/>
      <c r="C91" s="60"/>
      <c r="D91" s="60"/>
      <c r="E91" s="60"/>
      <c r="F91" s="60"/>
      <c r="G91" s="60"/>
      <c r="H91" s="60"/>
      <c r="I91" s="206"/>
      <c r="J91" s="206"/>
      <c r="K91" s="206"/>
      <c r="L91" s="21"/>
      <c r="M91" s="246"/>
      <c r="P91" s="248"/>
    </row>
    <row r="92" spans="1:16" ht="15.75" hidden="1" x14ac:dyDescent="0.25">
      <c r="A92" s="59"/>
      <c r="B92" s="41"/>
      <c r="C92" s="60"/>
      <c r="D92" s="60"/>
      <c r="E92" s="60"/>
      <c r="F92" s="60"/>
      <c r="G92" s="60"/>
      <c r="H92" s="60"/>
      <c r="I92" s="206"/>
      <c r="J92" s="206"/>
      <c r="K92" s="206"/>
      <c r="L92" s="21"/>
      <c r="M92" s="246"/>
      <c r="P92" s="248"/>
    </row>
    <row r="93" spans="1:16" ht="51" hidden="1" x14ac:dyDescent="0.25">
      <c r="A93" s="55" t="s">
        <v>91</v>
      </c>
      <c r="B93" s="50" t="s">
        <v>92</v>
      </c>
      <c r="C93" s="42">
        <f t="shared" ref="C93:H93" si="13">C94</f>
        <v>0</v>
      </c>
      <c r="D93" s="42">
        <f t="shared" si="13"/>
        <v>0</v>
      </c>
      <c r="E93" s="42">
        <f t="shared" si="13"/>
        <v>0</v>
      </c>
      <c r="F93" s="42">
        <f t="shared" si="13"/>
        <v>0</v>
      </c>
      <c r="G93" s="42">
        <f t="shared" si="13"/>
        <v>0</v>
      </c>
      <c r="H93" s="42">
        <f t="shared" si="13"/>
        <v>0</v>
      </c>
      <c r="I93" s="62"/>
      <c r="J93" s="62"/>
      <c r="K93" s="62"/>
      <c r="L93" s="58"/>
      <c r="M93" s="246"/>
      <c r="P93" s="248"/>
    </row>
    <row r="94" spans="1:16" ht="25.5" hidden="1" x14ac:dyDescent="0.25">
      <c r="A94" s="55"/>
      <c r="B94" s="23" t="s">
        <v>93</v>
      </c>
      <c r="C94" s="6">
        <f t="shared" ref="C94:H94" si="14">C96+C97+C95</f>
        <v>0</v>
      </c>
      <c r="D94" s="6">
        <f t="shared" si="14"/>
        <v>0</v>
      </c>
      <c r="E94" s="6">
        <f t="shared" si="14"/>
        <v>0</v>
      </c>
      <c r="F94" s="6">
        <f t="shared" si="14"/>
        <v>0</v>
      </c>
      <c r="G94" s="6">
        <f t="shared" si="14"/>
        <v>0</v>
      </c>
      <c r="H94" s="6">
        <f t="shared" si="14"/>
        <v>0</v>
      </c>
      <c r="I94" s="62"/>
      <c r="J94" s="62"/>
      <c r="K94" s="62"/>
      <c r="L94" s="58"/>
      <c r="M94" s="246"/>
      <c r="P94" s="248"/>
    </row>
    <row r="95" spans="1:16" ht="15.75" hidden="1" x14ac:dyDescent="0.25">
      <c r="A95" s="55"/>
      <c r="B95" s="23"/>
      <c r="C95" s="6"/>
      <c r="D95" s="6"/>
      <c r="E95" s="6"/>
      <c r="F95" s="6"/>
      <c r="G95" s="6"/>
      <c r="H95" s="6"/>
      <c r="I95" s="62"/>
      <c r="J95" s="62"/>
      <c r="K95" s="62"/>
      <c r="L95" s="1"/>
      <c r="M95" s="246"/>
      <c r="P95" s="248"/>
    </row>
    <row r="96" spans="1:16" ht="15.75" hidden="1" x14ac:dyDescent="0.25">
      <c r="A96" s="55"/>
      <c r="B96" s="1"/>
      <c r="C96" s="53"/>
      <c r="D96" s="53"/>
      <c r="E96" s="53"/>
      <c r="F96" s="53"/>
      <c r="G96" s="53"/>
      <c r="H96" s="53"/>
      <c r="I96" s="63"/>
      <c r="J96" s="63"/>
      <c r="K96" s="63"/>
      <c r="L96" s="1"/>
      <c r="M96" s="246"/>
      <c r="P96" s="248"/>
    </row>
    <row r="97" spans="1:16" ht="15.75" hidden="1" x14ac:dyDescent="0.25">
      <c r="A97" s="55"/>
      <c r="B97" s="1"/>
      <c r="C97" s="53"/>
      <c r="D97" s="53"/>
      <c r="E97" s="53"/>
      <c r="F97" s="53"/>
      <c r="G97" s="53"/>
      <c r="H97" s="53"/>
      <c r="I97" s="63"/>
      <c r="J97" s="63"/>
      <c r="K97" s="63"/>
      <c r="L97" s="64"/>
      <c r="M97" s="246"/>
      <c r="P97" s="248"/>
    </row>
    <row r="98" spans="1:16" ht="70.5" hidden="1" customHeight="1" x14ac:dyDescent="0.25">
      <c r="A98" s="55" t="s">
        <v>135</v>
      </c>
      <c r="B98" s="41" t="s">
        <v>94</v>
      </c>
      <c r="C98" s="60">
        <f>C99+C102+C104+C106</f>
        <v>0</v>
      </c>
      <c r="D98" s="60">
        <f t="shared" ref="D98:H98" si="15">D99+D102+D104+D106</f>
        <v>0</v>
      </c>
      <c r="E98" s="60">
        <f t="shared" si="15"/>
        <v>0</v>
      </c>
      <c r="F98" s="60">
        <f t="shared" si="15"/>
        <v>0</v>
      </c>
      <c r="G98" s="60">
        <f t="shared" si="15"/>
        <v>0</v>
      </c>
      <c r="H98" s="60">
        <f t="shared" si="15"/>
        <v>0</v>
      </c>
      <c r="I98" s="63"/>
      <c r="J98" s="63"/>
      <c r="K98" s="63"/>
      <c r="L98" s="1"/>
      <c r="M98" s="246"/>
      <c r="P98" s="248"/>
    </row>
    <row r="99" spans="1:16" ht="30.75" hidden="1" customHeight="1" x14ac:dyDescent="0.25">
      <c r="A99" s="55"/>
      <c r="B99" s="23" t="s">
        <v>12</v>
      </c>
      <c r="C99" s="61">
        <f>C101+C100</f>
        <v>0</v>
      </c>
      <c r="D99" s="61">
        <f t="shared" ref="D99:H99" si="16">D101+D100</f>
        <v>0</v>
      </c>
      <c r="E99" s="61">
        <f t="shared" si="16"/>
        <v>0</v>
      </c>
      <c r="F99" s="61">
        <f t="shared" si="16"/>
        <v>0</v>
      </c>
      <c r="G99" s="61">
        <f t="shared" si="16"/>
        <v>0</v>
      </c>
      <c r="H99" s="61">
        <f t="shared" si="16"/>
        <v>0</v>
      </c>
      <c r="I99" s="63"/>
      <c r="J99" s="63"/>
      <c r="K99" s="63"/>
      <c r="L99" s="1"/>
      <c r="M99" s="246"/>
      <c r="P99" s="248"/>
    </row>
    <row r="100" spans="1:16" ht="15.75" hidden="1" x14ac:dyDescent="0.25">
      <c r="A100" s="55"/>
      <c r="B100" s="23"/>
      <c r="C100" s="61"/>
      <c r="D100" s="61"/>
      <c r="E100" s="61"/>
      <c r="F100" s="61"/>
      <c r="G100" s="61"/>
      <c r="H100" s="61"/>
      <c r="I100" s="63"/>
      <c r="J100" s="63"/>
      <c r="K100" s="63"/>
      <c r="L100" s="1"/>
      <c r="M100" s="246"/>
      <c r="P100" s="248"/>
    </row>
    <row r="101" spans="1:16" ht="16.5" hidden="1" customHeight="1" x14ac:dyDescent="0.25">
      <c r="A101" s="65"/>
      <c r="B101" s="1"/>
      <c r="C101" s="6"/>
      <c r="D101" s="6"/>
      <c r="E101" s="53"/>
      <c r="F101" s="6"/>
      <c r="G101" s="53"/>
      <c r="H101" s="53"/>
      <c r="I101" s="25"/>
      <c r="J101" s="25"/>
      <c r="K101" s="25"/>
      <c r="L101" s="66"/>
      <c r="M101" s="246"/>
      <c r="P101" s="248"/>
    </row>
    <row r="102" spans="1:16" ht="25.5" hidden="1" x14ac:dyDescent="0.25">
      <c r="A102" s="65"/>
      <c r="B102" s="23" t="s">
        <v>90</v>
      </c>
      <c r="C102" s="61">
        <f>C103</f>
        <v>0</v>
      </c>
      <c r="D102" s="61">
        <f t="shared" ref="D102:H102" si="17">D103</f>
        <v>0</v>
      </c>
      <c r="E102" s="61">
        <f t="shared" si="17"/>
        <v>0</v>
      </c>
      <c r="F102" s="61">
        <f t="shared" si="17"/>
        <v>0</v>
      </c>
      <c r="G102" s="61">
        <f t="shared" si="17"/>
        <v>0</v>
      </c>
      <c r="H102" s="61">
        <f t="shared" si="17"/>
        <v>0</v>
      </c>
      <c r="I102" s="25"/>
      <c r="J102" s="25"/>
      <c r="K102" s="25"/>
      <c r="L102" s="66"/>
      <c r="M102" s="246"/>
      <c r="P102" s="248"/>
    </row>
    <row r="103" spans="1:16" ht="16.5" hidden="1" customHeight="1" x14ac:dyDescent="0.25">
      <c r="A103" s="65"/>
      <c r="B103" s="1"/>
      <c r="C103" s="6"/>
      <c r="D103" s="6"/>
      <c r="E103" s="53"/>
      <c r="F103" s="6"/>
      <c r="G103" s="53"/>
      <c r="H103" s="53"/>
      <c r="I103" s="25"/>
      <c r="J103" s="25"/>
      <c r="K103" s="25"/>
      <c r="L103" s="66"/>
      <c r="M103" s="246"/>
      <c r="P103" s="248"/>
    </row>
    <row r="104" spans="1:16" ht="25.5" hidden="1" x14ac:dyDescent="0.25">
      <c r="A104" s="65"/>
      <c r="B104" s="23" t="s">
        <v>196</v>
      </c>
      <c r="C104" s="61">
        <f>C105</f>
        <v>0</v>
      </c>
      <c r="D104" s="61">
        <f t="shared" ref="D104:H104" si="18">D105</f>
        <v>0</v>
      </c>
      <c r="E104" s="61">
        <f t="shared" si="18"/>
        <v>0</v>
      </c>
      <c r="F104" s="61">
        <f t="shared" si="18"/>
        <v>0</v>
      </c>
      <c r="G104" s="61">
        <f t="shared" si="18"/>
        <v>0</v>
      </c>
      <c r="H104" s="61">
        <f t="shared" si="18"/>
        <v>0</v>
      </c>
      <c r="I104" s="25"/>
      <c r="J104" s="25"/>
      <c r="K104" s="25"/>
      <c r="L104" s="66"/>
      <c r="M104" s="246"/>
      <c r="P104" s="248"/>
    </row>
    <row r="105" spans="1:16" ht="16.5" hidden="1" customHeight="1" x14ac:dyDescent="0.25">
      <c r="A105" s="65"/>
      <c r="B105" s="1"/>
      <c r="C105" s="6"/>
      <c r="D105" s="6"/>
      <c r="E105" s="53"/>
      <c r="F105" s="6"/>
      <c r="G105" s="53"/>
      <c r="H105" s="53"/>
      <c r="I105" s="25"/>
      <c r="J105" s="25"/>
      <c r="K105" s="25"/>
      <c r="L105" s="66"/>
      <c r="M105" s="246"/>
      <c r="P105" s="248"/>
    </row>
    <row r="106" spans="1:16" ht="25.5" hidden="1" x14ac:dyDescent="0.25">
      <c r="A106" s="65"/>
      <c r="B106" s="23" t="s">
        <v>93</v>
      </c>
      <c r="C106" s="61">
        <f>C107</f>
        <v>0</v>
      </c>
      <c r="D106" s="61">
        <f t="shared" ref="D106:H106" si="19">D107</f>
        <v>0</v>
      </c>
      <c r="E106" s="61">
        <f t="shared" si="19"/>
        <v>0</v>
      </c>
      <c r="F106" s="61">
        <f t="shared" si="19"/>
        <v>0</v>
      </c>
      <c r="G106" s="61">
        <f t="shared" si="19"/>
        <v>0</v>
      </c>
      <c r="H106" s="61">
        <f t="shared" si="19"/>
        <v>0</v>
      </c>
      <c r="I106" s="25"/>
      <c r="J106" s="25"/>
      <c r="K106" s="25"/>
      <c r="L106" s="66"/>
      <c r="M106" s="246"/>
      <c r="P106" s="248"/>
    </row>
    <row r="107" spans="1:16" ht="16.5" hidden="1" customHeight="1" x14ac:dyDescent="0.25">
      <c r="A107" s="65"/>
      <c r="B107" s="1"/>
      <c r="C107" s="6"/>
      <c r="D107" s="6"/>
      <c r="E107" s="53"/>
      <c r="F107" s="6"/>
      <c r="G107" s="53"/>
      <c r="H107" s="53"/>
      <c r="I107" s="25"/>
      <c r="J107" s="25"/>
      <c r="K107" s="25"/>
      <c r="L107" s="66"/>
      <c r="M107" s="246"/>
      <c r="P107" s="248"/>
    </row>
    <row r="108" spans="1:16" ht="51" hidden="1" x14ac:dyDescent="0.25">
      <c r="A108" s="55" t="s">
        <v>220</v>
      </c>
      <c r="B108" s="41" t="s">
        <v>221</v>
      </c>
      <c r="C108" s="42">
        <f t="shared" ref="C108:H108" si="20">C109</f>
        <v>0</v>
      </c>
      <c r="D108" s="42">
        <f t="shared" si="20"/>
        <v>0</v>
      </c>
      <c r="E108" s="42">
        <f t="shared" si="20"/>
        <v>0</v>
      </c>
      <c r="F108" s="42">
        <f t="shared" si="20"/>
        <v>0</v>
      </c>
      <c r="G108" s="42">
        <f t="shared" si="20"/>
        <v>0</v>
      </c>
      <c r="H108" s="42">
        <f t="shared" si="20"/>
        <v>0</v>
      </c>
      <c r="I108" s="25"/>
      <c r="J108" s="25"/>
      <c r="K108" s="25"/>
      <c r="L108" s="66"/>
      <c r="M108" s="246"/>
      <c r="P108" s="248"/>
    </row>
    <row r="109" spans="1:16" ht="15.75" hidden="1" x14ac:dyDescent="0.25">
      <c r="A109" s="65"/>
      <c r="B109" s="23" t="s">
        <v>62</v>
      </c>
      <c r="C109" s="6">
        <f>C110+C111+C112</f>
        <v>0</v>
      </c>
      <c r="D109" s="6">
        <f t="shared" ref="D109:H109" si="21">D110+D111+D112</f>
        <v>0</v>
      </c>
      <c r="E109" s="6">
        <f t="shared" si="21"/>
        <v>0</v>
      </c>
      <c r="F109" s="6">
        <f t="shared" si="21"/>
        <v>0</v>
      </c>
      <c r="G109" s="6">
        <f t="shared" si="21"/>
        <v>0</v>
      </c>
      <c r="H109" s="6">
        <f t="shared" si="21"/>
        <v>0</v>
      </c>
      <c r="I109" s="25"/>
      <c r="J109" s="25"/>
      <c r="K109" s="25"/>
      <c r="L109" s="66"/>
      <c r="M109" s="246"/>
      <c r="P109" s="248"/>
    </row>
    <row r="110" spans="1:16" ht="16.5" hidden="1" customHeight="1" x14ac:dyDescent="0.25">
      <c r="A110" s="65"/>
      <c r="B110" s="1"/>
      <c r="C110" s="6"/>
      <c r="D110" s="6"/>
      <c r="E110" s="53"/>
      <c r="F110" s="6"/>
      <c r="G110" s="53"/>
      <c r="H110" s="53"/>
      <c r="I110" s="25"/>
      <c r="J110" s="25"/>
      <c r="K110" s="25"/>
      <c r="L110" s="66"/>
      <c r="M110" s="246"/>
      <c r="P110" s="248"/>
    </row>
    <row r="111" spans="1:16" ht="15.75" hidden="1" customHeight="1" x14ac:dyDescent="0.25">
      <c r="A111" s="65"/>
      <c r="B111" s="1"/>
      <c r="C111" s="6"/>
      <c r="D111" s="6"/>
      <c r="E111" s="53"/>
      <c r="F111" s="53"/>
      <c r="G111" s="53"/>
      <c r="H111" s="53"/>
      <c r="I111" s="25"/>
      <c r="J111" s="25"/>
      <c r="K111" s="25"/>
      <c r="L111" s="66"/>
      <c r="M111" s="246"/>
      <c r="P111" s="248"/>
    </row>
    <row r="112" spans="1:16" ht="15.75" hidden="1" x14ac:dyDescent="0.25">
      <c r="A112" s="65"/>
      <c r="B112" s="1"/>
      <c r="C112" s="6"/>
      <c r="D112" s="6"/>
      <c r="E112" s="6"/>
      <c r="F112" s="53"/>
      <c r="G112" s="53"/>
      <c r="H112" s="53"/>
      <c r="I112" s="25"/>
      <c r="J112" s="25"/>
      <c r="K112" s="25"/>
      <c r="L112" s="66"/>
      <c r="M112" s="246"/>
      <c r="P112" s="248"/>
    </row>
    <row r="113" spans="1:16" ht="38.25" hidden="1" x14ac:dyDescent="0.25">
      <c r="A113" s="55" t="s">
        <v>222</v>
      </c>
      <c r="B113" s="41" t="s">
        <v>223</v>
      </c>
      <c r="C113" s="42">
        <f>C114</f>
        <v>0</v>
      </c>
      <c r="D113" s="42">
        <f t="shared" ref="D113:H114" si="22">D114</f>
        <v>0</v>
      </c>
      <c r="E113" s="42">
        <f t="shared" si="22"/>
        <v>0</v>
      </c>
      <c r="F113" s="42">
        <f t="shared" si="22"/>
        <v>0</v>
      </c>
      <c r="G113" s="42">
        <f t="shared" si="22"/>
        <v>0</v>
      </c>
      <c r="H113" s="42">
        <f t="shared" si="22"/>
        <v>0</v>
      </c>
      <c r="I113" s="25"/>
      <c r="J113" s="25"/>
      <c r="K113" s="25"/>
      <c r="L113" s="66"/>
      <c r="M113" s="246"/>
      <c r="P113" s="248"/>
    </row>
    <row r="114" spans="1:16" ht="25.5" hidden="1" x14ac:dyDescent="0.25">
      <c r="A114" s="65"/>
      <c r="B114" s="23" t="s">
        <v>90</v>
      </c>
      <c r="C114" s="6">
        <f>C115</f>
        <v>0</v>
      </c>
      <c r="D114" s="6">
        <f t="shared" si="22"/>
        <v>0</v>
      </c>
      <c r="E114" s="6">
        <f t="shared" si="22"/>
        <v>0</v>
      </c>
      <c r="F114" s="6">
        <f t="shared" si="22"/>
        <v>0</v>
      </c>
      <c r="G114" s="6">
        <f t="shared" si="22"/>
        <v>0</v>
      </c>
      <c r="H114" s="6">
        <f t="shared" si="22"/>
        <v>0</v>
      </c>
      <c r="I114" s="25"/>
      <c r="J114" s="25"/>
      <c r="K114" s="25"/>
      <c r="L114" s="66"/>
      <c r="M114" s="246"/>
      <c r="P114" s="248"/>
    </row>
    <row r="115" spans="1:16" ht="15.75" hidden="1" x14ac:dyDescent="0.25">
      <c r="A115" s="65"/>
      <c r="B115" s="1"/>
      <c r="C115" s="6"/>
      <c r="D115" s="6"/>
      <c r="E115" s="53"/>
      <c r="F115" s="6"/>
      <c r="G115" s="53"/>
      <c r="H115" s="53"/>
      <c r="I115" s="25"/>
      <c r="J115" s="25"/>
      <c r="K115" s="25"/>
      <c r="L115" s="66"/>
      <c r="M115" s="246"/>
      <c r="P115" s="248"/>
    </row>
    <row r="116" spans="1:16" ht="51" x14ac:dyDescent="0.25">
      <c r="A116" s="40" t="s">
        <v>95</v>
      </c>
      <c r="B116" s="67" t="s">
        <v>96</v>
      </c>
      <c r="C116" s="42">
        <f>C117+C161+C166</f>
        <v>193654400</v>
      </c>
      <c r="D116" s="42">
        <f t="shared" ref="D116:H116" si="23">D117+D161+D166</f>
        <v>0</v>
      </c>
      <c r="E116" s="42">
        <f t="shared" si="23"/>
        <v>8781182</v>
      </c>
      <c r="F116" s="42">
        <f t="shared" si="23"/>
        <v>8435182</v>
      </c>
      <c r="G116" s="42">
        <f t="shared" si="23"/>
        <v>370523662</v>
      </c>
      <c r="H116" s="42">
        <f t="shared" si="23"/>
        <v>670523662</v>
      </c>
      <c r="I116" s="163"/>
      <c r="J116" s="163"/>
      <c r="K116" s="163"/>
      <c r="L116" s="92"/>
      <c r="M116" s="246"/>
      <c r="O116" s="36"/>
      <c r="P116" s="248"/>
    </row>
    <row r="117" spans="1:16" ht="51" x14ac:dyDescent="0.25">
      <c r="A117" s="40" t="s">
        <v>97</v>
      </c>
      <c r="B117" s="67" t="s">
        <v>98</v>
      </c>
      <c r="C117" s="42">
        <f>C118</f>
        <v>193654400</v>
      </c>
      <c r="D117" s="42">
        <f t="shared" ref="D117:H117" si="24">D118</f>
        <v>0</v>
      </c>
      <c r="E117" s="42">
        <f t="shared" si="24"/>
        <v>0</v>
      </c>
      <c r="F117" s="42">
        <f t="shared" si="24"/>
        <v>0</v>
      </c>
      <c r="G117" s="42">
        <f t="shared" si="24"/>
        <v>364515878</v>
      </c>
      <c r="H117" s="42">
        <f t="shared" si="24"/>
        <v>664515878</v>
      </c>
      <c r="I117" s="68">
        <f>SUM(I119:I160)</f>
        <v>0</v>
      </c>
      <c r="J117" s="68">
        <f>SUM(J119:J160)</f>
        <v>0</v>
      </c>
      <c r="K117" s="68">
        <f>SUM(K119:K160)</f>
        <v>0</v>
      </c>
      <c r="L117" s="1"/>
      <c r="M117" s="246"/>
      <c r="P117" s="248"/>
    </row>
    <row r="118" spans="1:16" ht="51.75" customHeight="1" x14ac:dyDescent="0.25">
      <c r="A118" s="40"/>
      <c r="B118" s="49" t="s">
        <v>99</v>
      </c>
      <c r="C118" s="6">
        <f>SUM(C119:C160)</f>
        <v>193654400</v>
      </c>
      <c r="D118" s="6">
        <f>SUM(D119:D160)</f>
        <v>0</v>
      </c>
      <c r="E118" s="6">
        <f t="shared" ref="E118:F118" si="25">SUM(E119:E160)</f>
        <v>0</v>
      </c>
      <c r="F118" s="6">
        <f t="shared" si="25"/>
        <v>0</v>
      </c>
      <c r="G118" s="6">
        <f>SUM(G119:G160)</f>
        <v>364515878</v>
      </c>
      <c r="H118" s="6">
        <f>SUM(H119:H160)</f>
        <v>664515878</v>
      </c>
      <c r="I118" s="6" t="e">
        <f>I119+I120+I121+I123+I125+I129+I130+I131+I132+I133+I135+#REF!+I137+#REF!+#REF!+I138+I139+I141+I142+I145+I146+I147+I148+I149+I150+I153+I154+I155+I156+I157+I158+I159+I134</f>
        <v>#REF!</v>
      </c>
      <c r="J118" s="6" t="e">
        <f>J119+J120+J121+J123+J125+J129+J130+J131+J132+J133+J135+#REF!+J137+#REF!+#REF!+J138+J139+J141+J142+J145+J146+J147+J148+J149+J150+J153+J154+J155+J156+J157+J158+J159+J134</f>
        <v>#REF!</v>
      </c>
      <c r="K118" s="6" t="e">
        <f>K119+K120+K121+K123+K125+K129+K130+K131+K132+K133+K135+#REF!+K137+#REF!+#REF!+K138+K139+K141+K142+K145+K146+K147+K148+K149+K150+K153+K154+K155+K156+K157+K158+K159+K134</f>
        <v>#REF!</v>
      </c>
      <c r="L118" s="1"/>
      <c r="M118" s="246"/>
      <c r="P118" s="248"/>
    </row>
    <row r="119" spans="1:16" ht="81.75" hidden="1" customHeight="1" x14ac:dyDescent="0.25">
      <c r="A119" s="69"/>
      <c r="B119" s="70" t="s">
        <v>327</v>
      </c>
      <c r="C119" s="2"/>
      <c r="D119" s="2"/>
      <c r="E119" s="71"/>
      <c r="F119" s="71"/>
      <c r="G119" s="71"/>
      <c r="H119" s="2"/>
      <c r="I119" s="24"/>
      <c r="J119" s="24"/>
      <c r="K119" s="24"/>
      <c r="L119" s="21"/>
      <c r="M119" s="246"/>
      <c r="P119" s="248"/>
    </row>
    <row r="120" spans="1:16" ht="105" customHeight="1" x14ac:dyDescent="0.25">
      <c r="A120" s="40"/>
      <c r="B120" s="72" t="s">
        <v>328</v>
      </c>
      <c r="C120" s="2">
        <v>193608300</v>
      </c>
      <c r="D120" s="2"/>
      <c r="E120" s="2"/>
      <c r="F120" s="2"/>
      <c r="G120" s="2"/>
      <c r="H120" s="2"/>
      <c r="I120" s="25"/>
      <c r="J120" s="25"/>
      <c r="K120" s="25"/>
      <c r="L120" s="21" t="s">
        <v>490</v>
      </c>
      <c r="M120" s="246"/>
      <c r="P120" s="248"/>
    </row>
    <row r="121" spans="1:16" ht="122.25" customHeight="1" x14ac:dyDescent="0.25">
      <c r="A121" s="40"/>
      <c r="B121" s="72" t="s">
        <v>329</v>
      </c>
      <c r="C121" s="2"/>
      <c r="D121" s="2"/>
      <c r="E121" s="2"/>
      <c r="F121" s="2"/>
      <c r="G121" s="2">
        <v>379240</v>
      </c>
      <c r="H121" s="2">
        <v>379240</v>
      </c>
      <c r="I121" s="25"/>
      <c r="J121" s="25"/>
      <c r="K121" s="25"/>
      <c r="L121" s="21" t="s">
        <v>491</v>
      </c>
      <c r="M121" s="246"/>
      <c r="P121" s="248"/>
    </row>
    <row r="122" spans="1:16" ht="120.75" customHeight="1" x14ac:dyDescent="0.25">
      <c r="A122" s="40"/>
      <c r="B122" s="72" t="s">
        <v>330</v>
      </c>
      <c r="C122" s="2">
        <v>-4900</v>
      </c>
      <c r="D122" s="2"/>
      <c r="E122" s="2"/>
      <c r="F122" s="2"/>
      <c r="G122" s="2"/>
      <c r="H122" s="2"/>
      <c r="I122" s="25"/>
      <c r="J122" s="25"/>
      <c r="K122" s="25"/>
      <c r="L122" s="21" t="s">
        <v>492</v>
      </c>
      <c r="M122" s="246"/>
      <c r="P122" s="248"/>
    </row>
    <row r="123" spans="1:16" ht="96" customHeight="1" x14ac:dyDescent="0.25">
      <c r="A123" s="40"/>
      <c r="B123" s="29" t="s">
        <v>331</v>
      </c>
      <c r="C123" s="2"/>
      <c r="D123" s="2"/>
      <c r="E123" s="2"/>
      <c r="F123" s="2"/>
      <c r="G123" s="2">
        <v>319954100</v>
      </c>
      <c r="H123" s="2">
        <v>319954100</v>
      </c>
      <c r="I123" s="25"/>
      <c r="J123" s="25"/>
      <c r="K123" s="25"/>
      <c r="L123" s="21" t="s">
        <v>493</v>
      </c>
      <c r="M123" s="246"/>
      <c r="P123" s="248"/>
    </row>
    <row r="124" spans="1:16" ht="95.25" customHeight="1" x14ac:dyDescent="0.25">
      <c r="A124" s="40"/>
      <c r="B124" s="29" t="s">
        <v>331</v>
      </c>
      <c r="C124" s="2"/>
      <c r="D124" s="2"/>
      <c r="E124" s="2"/>
      <c r="F124" s="2"/>
      <c r="G124" s="2">
        <v>35270300</v>
      </c>
      <c r="H124" s="2">
        <v>35270300</v>
      </c>
      <c r="I124" s="25"/>
      <c r="J124" s="25"/>
      <c r="K124" s="25"/>
      <c r="L124" s="21" t="s">
        <v>493</v>
      </c>
      <c r="M124" s="246"/>
      <c r="P124" s="248"/>
    </row>
    <row r="125" spans="1:16" ht="121.5" customHeight="1" x14ac:dyDescent="0.25">
      <c r="A125" s="40"/>
      <c r="B125" s="29" t="s">
        <v>332</v>
      </c>
      <c r="C125" s="2"/>
      <c r="D125" s="2"/>
      <c r="E125" s="71"/>
      <c r="F125" s="71"/>
      <c r="G125" s="73"/>
      <c r="H125" s="73">
        <v>6104</v>
      </c>
      <c r="I125" s="24"/>
      <c r="J125" s="24"/>
      <c r="K125" s="24"/>
      <c r="L125" s="1" t="s">
        <v>494</v>
      </c>
      <c r="M125" s="246"/>
      <c r="P125" s="248"/>
    </row>
    <row r="126" spans="1:16" ht="146.25" customHeight="1" x14ac:dyDescent="0.25">
      <c r="A126" s="40"/>
      <c r="B126" s="1" t="s">
        <v>333</v>
      </c>
      <c r="C126" s="73"/>
      <c r="D126" s="2"/>
      <c r="E126" s="2"/>
      <c r="F126" s="2"/>
      <c r="G126" s="74">
        <v>1088</v>
      </c>
      <c r="H126" s="74"/>
      <c r="I126" s="25"/>
      <c r="J126" s="25"/>
      <c r="K126" s="25"/>
      <c r="L126" s="1" t="s">
        <v>494</v>
      </c>
      <c r="M126" s="246"/>
      <c r="P126" s="248"/>
    </row>
    <row r="127" spans="1:16" ht="97.5" customHeight="1" x14ac:dyDescent="0.25">
      <c r="A127" s="40"/>
      <c r="B127" s="29" t="s">
        <v>334</v>
      </c>
      <c r="C127" s="2"/>
      <c r="D127" s="2"/>
      <c r="E127" s="2"/>
      <c r="F127" s="2"/>
      <c r="G127" s="74">
        <v>5016</v>
      </c>
      <c r="H127" s="74"/>
      <c r="I127" s="25"/>
      <c r="J127" s="25"/>
      <c r="K127" s="25"/>
      <c r="L127" s="1" t="s">
        <v>494</v>
      </c>
      <c r="M127" s="246"/>
      <c r="P127" s="248"/>
    </row>
    <row r="128" spans="1:16" ht="97.5" customHeight="1" x14ac:dyDescent="0.25">
      <c r="A128" s="40"/>
      <c r="B128" s="207" t="s">
        <v>417</v>
      </c>
      <c r="C128" s="2"/>
      <c r="D128" s="2"/>
      <c r="E128" s="2"/>
      <c r="F128" s="2"/>
      <c r="G128" s="74"/>
      <c r="H128" s="74">
        <v>300000000</v>
      </c>
      <c r="I128" s="25"/>
      <c r="J128" s="25"/>
      <c r="K128" s="25"/>
      <c r="L128" s="1" t="s">
        <v>495</v>
      </c>
      <c r="M128" s="246"/>
      <c r="P128" s="248"/>
    </row>
    <row r="129" spans="1:16" ht="57" customHeight="1" x14ac:dyDescent="0.25">
      <c r="A129" s="40"/>
      <c r="B129" s="207" t="s">
        <v>335</v>
      </c>
      <c r="C129" s="2"/>
      <c r="D129" s="2"/>
      <c r="E129" s="2"/>
      <c r="F129" s="2"/>
      <c r="G129" s="2"/>
      <c r="H129" s="2"/>
      <c r="I129" s="25"/>
      <c r="J129" s="25"/>
      <c r="K129" s="25"/>
      <c r="L129" s="21"/>
      <c r="M129" s="246"/>
      <c r="P129" s="248"/>
    </row>
    <row r="130" spans="1:16" ht="54" customHeight="1" x14ac:dyDescent="0.25">
      <c r="A130" s="40"/>
      <c r="B130" s="207" t="s">
        <v>336</v>
      </c>
      <c r="C130" s="75"/>
      <c r="D130" s="2"/>
      <c r="E130" s="2"/>
      <c r="F130" s="2"/>
      <c r="G130" s="76">
        <v>1459189</v>
      </c>
      <c r="H130" s="76">
        <v>1459189</v>
      </c>
      <c r="I130" s="25"/>
      <c r="J130" s="25"/>
      <c r="K130" s="25"/>
      <c r="L130" s="21" t="s">
        <v>496</v>
      </c>
      <c r="M130" s="246"/>
      <c r="P130" s="248"/>
    </row>
    <row r="131" spans="1:16" ht="133.5" customHeight="1" x14ac:dyDescent="0.25">
      <c r="A131" s="40"/>
      <c r="B131" s="29" t="s">
        <v>337</v>
      </c>
      <c r="C131" s="2"/>
      <c r="D131" s="2"/>
      <c r="E131" s="2"/>
      <c r="F131" s="2"/>
      <c r="G131" s="2">
        <v>6403752</v>
      </c>
      <c r="H131" s="2">
        <v>6403752</v>
      </c>
      <c r="I131" s="25"/>
      <c r="J131" s="25"/>
      <c r="K131" s="25"/>
      <c r="L131" s="34" t="s">
        <v>497</v>
      </c>
      <c r="M131" s="246"/>
      <c r="P131" s="248"/>
    </row>
    <row r="132" spans="1:16" ht="160.5" customHeight="1" x14ac:dyDescent="0.25">
      <c r="A132" s="40"/>
      <c r="B132" s="77" t="s">
        <v>338</v>
      </c>
      <c r="C132" s="73"/>
      <c r="D132" s="2"/>
      <c r="E132" s="2"/>
      <c r="F132" s="2"/>
      <c r="G132" s="74">
        <v>9193</v>
      </c>
      <c r="H132" s="74">
        <v>9193</v>
      </c>
      <c r="I132" s="25"/>
      <c r="J132" s="25"/>
      <c r="K132" s="25"/>
      <c r="L132" s="21" t="s">
        <v>493</v>
      </c>
      <c r="M132" s="246"/>
      <c r="P132" s="248"/>
    </row>
    <row r="133" spans="1:16" ht="55.5" hidden="1" customHeight="1" x14ac:dyDescent="0.25">
      <c r="A133" s="40"/>
      <c r="B133" s="78" t="s">
        <v>339</v>
      </c>
      <c r="C133" s="2"/>
      <c r="D133" s="2"/>
      <c r="E133" s="2"/>
      <c r="F133" s="2"/>
      <c r="G133" s="79"/>
      <c r="H133" s="79"/>
      <c r="I133" s="25"/>
      <c r="J133" s="25"/>
      <c r="K133" s="25"/>
      <c r="L133" s="34"/>
      <c r="M133" s="246"/>
      <c r="P133" s="248"/>
    </row>
    <row r="134" spans="1:16" ht="147" customHeight="1" x14ac:dyDescent="0.25">
      <c r="A134" s="40"/>
      <c r="B134" s="29" t="s">
        <v>498</v>
      </c>
      <c r="C134" s="2">
        <v>51000</v>
      </c>
      <c r="D134" s="2"/>
      <c r="E134" s="2"/>
      <c r="F134" s="2"/>
      <c r="G134" s="2"/>
      <c r="H134" s="2"/>
      <c r="I134" s="25"/>
      <c r="J134" s="25"/>
      <c r="K134" s="25"/>
      <c r="L134" s="21" t="s">
        <v>499</v>
      </c>
      <c r="M134" s="246"/>
      <c r="P134" s="248"/>
    </row>
    <row r="135" spans="1:16" ht="69" customHeight="1" x14ac:dyDescent="0.25">
      <c r="A135" s="40"/>
      <c r="B135" s="80" t="s">
        <v>340</v>
      </c>
      <c r="C135" s="193"/>
      <c r="D135" s="193"/>
      <c r="E135" s="193"/>
      <c r="F135" s="193"/>
      <c r="G135" s="53">
        <v>994000</v>
      </c>
      <c r="H135" s="193">
        <v>994000</v>
      </c>
      <c r="I135" s="208"/>
      <c r="J135" s="208"/>
      <c r="K135" s="208"/>
      <c r="L135" s="21" t="s">
        <v>493</v>
      </c>
      <c r="M135" s="246"/>
      <c r="P135" s="248"/>
    </row>
    <row r="136" spans="1:16" ht="68.25" customHeight="1" x14ac:dyDescent="0.25">
      <c r="A136" s="40" t="s">
        <v>454</v>
      </c>
      <c r="B136" s="80" t="s">
        <v>341</v>
      </c>
      <c r="C136" s="193"/>
      <c r="D136" s="193"/>
      <c r="E136" s="193"/>
      <c r="F136" s="94"/>
      <c r="G136" s="53"/>
      <c r="H136" s="193"/>
      <c r="I136" s="208"/>
      <c r="J136" s="208"/>
      <c r="K136" s="208"/>
      <c r="L136" s="34"/>
      <c r="M136" s="246"/>
      <c r="P136" s="248"/>
    </row>
    <row r="137" spans="1:16" ht="67.5" customHeight="1" x14ac:dyDescent="0.25">
      <c r="A137" s="40"/>
      <c r="B137" s="82" t="s">
        <v>340</v>
      </c>
      <c r="C137" s="193"/>
      <c r="D137" s="193"/>
      <c r="E137" s="193"/>
      <c r="F137" s="193"/>
      <c r="G137" s="83">
        <v>40000</v>
      </c>
      <c r="H137" s="94">
        <v>40000</v>
      </c>
      <c r="I137" s="208"/>
      <c r="J137" s="208"/>
      <c r="K137" s="208"/>
      <c r="L137" s="84" t="s">
        <v>500</v>
      </c>
      <c r="M137" s="246"/>
      <c r="P137" s="248"/>
    </row>
    <row r="138" spans="1:16" ht="15.75" hidden="1" x14ac:dyDescent="0.25">
      <c r="A138" s="40"/>
      <c r="B138" s="85"/>
      <c r="C138" s="193"/>
      <c r="D138" s="193"/>
      <c r="E138" s="193"/>
      <c r="F138" s="193"/>
      <c r="G138" s="53"/>
      <c r="H138" s="193"/>
      <c r="I138" s="208"/>
      <c r="J138" s="208"/>
      <c r="K138" s="208"/>
      <c r="L138" s="81"/>
      <c r="M138" s="246"/>
      <c r="P138" s="248"/>
    </row>
    <row r="139" spans="1:16" ht="15.75" hidden="1" x14ac:dyDescent="0.25">
      <c r="A139" s="40"/>
      <c r="B139" s="86"/>
      <c r="C139" s="193"/>
      <c r="D139" s="193"/>
      <c r="E139" s="193"/>
      <c r="F139" s="193"/>
      <c r="G139" s="53"/>
      <c r="H139" s="53"/>
      <c r="I139" s="208"/>
      <c r="J139" s="208"/>
      <c r="K139" s="208"/>
      <c r="L139" s="26"/>
      <c r="M139" s="246"/>
      <c r="P139" s="248"/>
    </row>
    <row r="140" spans="1:16" ht="15.75" hidden="1" x14ac:dyDescent="0.25">
      <c r="A140" s="40"/>
      <c r="B140" s="80"/>
      <c r="C140" s="193"/>
      <c r="D140" s="193"/>
      <c r="E140" s="193"/>
      <c r="F140" s="193"/>
      <c r="G140" s="94"/>
      <c r="H140" s="94"/>
      <c r="I140" s="208"/>
      <c r="J140" s="208"/>
      <c r="K140" s="208"/>
      <c r="L140" s="87"/>
      <c r="M140" s="246"/>
      <c r="P140" s="248"/>
    </row>
    <row r="141" spans="1:16" ht="15.75" hidden="1" x14ac:dyDescent="0.25">
      <c r="A141" s="40"/>
      <c r="B141" s="80"/>
      <c r="C141" s="193"/>
      <c r="D141" s="193"/>
      <c r="E141" s="193"/>
      <c r="F141" s="193"/>
      <c r="G141" s="53"/>
      <c r="H141" s="193"/>
      <c r="I141" s="208"/>
      <c r="J141" s="208"/>
      <c r="K141" s="208"/>
      <c r="L141" s="84"/>
      <c r="M141" s="246"/>
      <c r="P141" s="248"/>
    </row>
    <row r="142" spans="1:16" ht="15.75" hidden="1" x14ac:dyDescent="0.25">
      <c r="A142" s="40"/>
      <c r="B142" s="80"/>
      <c r="C142" s="193"/>
      <c r="D142" s="193"/>
      <c r="E142" s="193"/>
      <c r="F142" s="193"/>
      <c r="G142" s="53"/>
      <c r="H142" s="53"/>
      <c r="I142" s="208"/>
      <c r="J142" s="208"/>
      <c r="K142" s="208"/>
      <c r="L142" s="34"/>
      <c r="M142" s="246"/>
      <c r="P142" s="248"/>
    </row>
    <row r="143" spans="1:16" ht="15.75" hidden="1" x14ac:dyDescent="0.25">
      <c r="A143" s="40"/>
      <c r="B143" s="80"/>
      <c r="C143" s="193"/>
      <c r="D143" s="193"/>
      <c r="E143" s="193"/>
      <c r="F143" s="193"/>
      <c r="G143" s="94"/>
      <c r="H143" s="94"/>
      <c r="I143" s="208"/>
      <c r="J143" s="208"/>
      <c r="K143" s="208"/>
      <c r="L143" s="34"/>
      <c r="M143" s="246"/>
      <c r="P143" s="248"/>
    </row>
    <row r="144" spans="1:16" ht="15.75" hidden="1" x14ac:dyDescent="0.25">
      <c r="A144" s="40"/>
      <c r="B144" s="88"/>
      <c r="C144" s="193"/>
      <c r="D144" s="193"/>
      <c r="E144" s="193"/>
      <c r="F144" s="193"/>
      <c r="G144" s="94"/>
      <c r="H144" s="94"/>
      <c r="I144" s="208"/>
      <c r="J144" s="208"/>
      <c r="K144" s="208"/>
      <c r="L144" s="34"/>
      <c r="M144" s="246"/>
      <c r="P144" s="248"/>
    </row>
    <row r="145" spans="1:16" ht="15.75" hidden="1" x14ac:dyDescent="0.25">
      <c r="A145" s="40"/>
      <c r="B145" s="86"/>
      <c r="C145" s="193"/>
      <c r="D145" s="193"/>
      <c r="E145" s="193"/>
      <c r="F145" s="193"/>
      <c r="G145" s="71"/>
      <c r="H145" s="71"/>
      <c r="I145" s="208"/>
      <c r="J145" s="208"/>
      <c r="K145" s="208"/>
      <c r="L145" s="81"/>
      <c r="M145" s="246"/>
      <c r="P145" s="248"/>
    </row>
    <row r="146" spans="1:16" ht="15.75" hidden="1" x14ac:dyDescent="0.25">
      <c r="A146" s="40"/>
      <c r="B146" s="85"/>
      <c r="C146" s="193"/>
      <c r="D146" s="193"/>
      <c r="E146" s="193"/>
      <c r="F146" s="193"/>
      <c r="G146" s="53"/>
      <c r="H146" s="53"/>
      <c r="I146" s="208"/>
      <c r="J146" s="208"/>
      <c r="K146" s="208"/>
      <c r="L146" s="84"/>
      <c r="M146" s="246"/>
      <c r="P146" s="248"/>
    </row>
    <row r="147" spans="1:16" ht="15.75" hidden="1" x14ac:dyDescent="0.25">
      <c r="A147" s="40"/>
      <c r="B147" s="85"/>
      <c r="C147" s="193"/>
      <c r="D147" s="193"/>
      <c r="E147" s="193"/>
      <c r="F147" s="193"/>
      <c r="G147" s="53"/>
      <c r="H147" s="53"/>
      <c r="I147" s="208"/>
      <c r="J147" s="208"/>
      <c r="K147" s="208"/>
      <c r="L147" s="26"/>
      <c r="M147" s="246"/>
      <c r="P147" s="248"/>
    </row>
    <row r="148" spans="1:16" ht="15.75" hidden="1" x14ac:dyDescent="0.25">
      <c r="A148" s="40"/>
      <c r="B148" s="29"/>
      <c r="C148" s="193"/>
      <c r="D148" s="193"/>
      <c r="E148" s="193"/>
      <c r="F148" s="193"/>
      <c r="G148" s="71"/>
      <c r="H148" s="71"/>
      <c r="I148" s="208"/>
      <c r="J148" s="208"/>
      <c r="K148" s="208"/>
      <c r="L148" s="84"/>
      <c r="M148" s="246"/>
      <c r="P148" s="248"/>
    </row>
    <row r="149" spans="1:16" ht="15.75" hidden="1" x14ac:dyDescent="0.25">
      <c r="A149" s="40"/>
      <c r="B149" s="86"/>
      <c r="C149" s="193"/>
      <c r="D149" s="193"/>
      <c r="E149" s="193"/>
      <c r="F149" s="193"/>
      <c r="G149" s="71"/>
      <c r="H149" s="71"/>
      <c r="I149" s="208"/>
      <c r="J149" s="208"/>
      <c r="K149" s="208"/>
      <c r="L149" s="84"/>
      <c r="M149" s="246"/>
      <c r="P149" s="248"/>
    </row>
    <row r="150" spans="1:16" ht="15.75" hidden="1" x14ac:dyDescent="0.25">
      <c r="A150" s="40"/>
      <c r="B150" s="70"/>
      <c r="C150" s="2"/>
      <c r="D150" s="2"/>
      <c r="E150" s="71"/>
      <c r="F150" s="71"/>
      <c r="G150" s="71"/>
      <c r="H150" s="2"/>
      <c r="I150" s="24"/>
      <c r="J150" s="24"/>
      <c r="K150" s="24"/>
      <c r="L150" s="21"/>
      <c r="M150" s="246"/>
      <c r="P150" s="248"/>
    </row>
    <row r="151" spans="1:16" ht="15.75" hidden="1" x14ac:dyDescent="0.25">
      <c r="A151" s="40"/>
      <c r="B151" s="85"/>
      <c r="C151" s="193"/>
      <c r="D151" s="193"/>
      <c r="E151" s="193"/>
      <c r="F151" s="193"/>
      <c r="G151" s="89"/>
      <c r="H151" s="193"/>
      <c r="I151" s="208"/>
      <c r="J151" s="208"/>
      <c r="K151" s="208"/>
      <c r="L151" s="90"/>
      <c r="M151" s="246"/>
      <c r="P151" s="248"/>
    </row>
    <row r="152" spans="1:16" ht="15.75" hidden="1" x14ac:dyDescent="0.25">
      <c r="A152" s="40"/>
      <c r="B152" s="85"/>
      <c r="C152" s="193"/>
      <c r="D152" s="193"/>
      <c r="E152" s="193"/>
      <c r="F152" s="193"/>
      <c r="G152" s="53"/>
      <c r="H152" s="89"/>
      <c r="I152" s="208"/>
      <c r="J152" s="208"/>
      <c r="K152" s="208"/>
      <c r="L152" s="90"/>
      <c r="M152" s="246"/>
      <c r="P152" s="248"/>
    </row>
    <row r="153" spans="1:16" ht="15.75" hidden="1" x14ac:dyDescent="0.25">
      <c r="A153" s="40"/>
      <c r="B153" s="72"/>
      <c r="C153" s="2"/>
      <c r="D153" s="2"/>
      <c r="E153" s="2"/>
      <c r="F153" s="2"/>
      <c r="G153" s="2"/>
      <c r="H153" s="2"/>
      <c r="I153" s="25"/>
      <c r="J153" s="25"/>
      <c r="K153" s="25"/>
      <c r="L153" s="21"/>
      <c r="M153" s="246"/>
      <c r="P153" s="248"/>
    </row>
    <row r="154" spans="1:16" ht="15.75" hidden="1" x14ac:dyDescent="0.25">
      <c r="A154" s="40"/>
      <c r="B154" s="29"/>
      <c r="C154" s="2"/>
      <c r="D154" s="2"/>
      <c r="E154" s="2"/>
      <c r="F154" s="2"/>
      <c r="G154" s="2"/>
      <c r="H154" s="2"/>
      <c r="I154" s="25"/>
      <c r="J154" s="25"/>
      <c r="K154" s="25"/>
      <c r="L154" s="21"/>
      <c r="M154" s="246"/>
      <c r="P154" s="248"/>
    </row>
    <row r="155" spans="1:16" ht="15.75" hidden="1" x14ac:dyDescent="0.25">
      <c r="A155" s="40"/>
      <c r="B155" s="29"/>
      <c r="C155" s="2"/>
      <c r="D155" s="2"/>
      <c r="E155" s="2"/>
      <c r="F155" s="2"/>
      <c r="G155" s="2"/>
      <c r="H155" s="2"/>
      <c r="I155" s="25"/>
      <c r="J155" s="25"/>
      <c r="K155" s="25"/>
      <c r="L155" s="21"/>
      <c r="M155" s="246"/>
      <c r="P155" s="248"/>
    </row>
    <row r="156" spans="1:16" ht="15.75" hidden="1" x14ac:dyDescent="0.25">
      <c r="A156" s="40"/>
      <c r="B156" s="29"/>
      <c r="C156" s="2"/>
      <c r="D156" s="2"/>
      <c r="E156" s="2"/>
      <c r="F156" s="2"/>
      <c r="G156" s="2"/>
      <c r="H156" s="2"/>
      <c r="I156" s="25"/>
      <c r="J156" s="25"/>
      <c r="K156" s="25"/>
      <c r="L156" s="21"/>
      <c r="M156" s="246"/>
      <c r="P156" s="248"/>
    </row>
    <row r="157" spans="1:16" ht="15.75" hidden="1" x14ac:dyDescent="0.25">
      <c r="A157" s="25"/>
      <c r="B157" s="91"/>
      <c r="C157" s="2"/>
      <c r="D157" s="2"/>
      <c r="E157" s="71"/>
      <c r="F157" s="2"/>
      <c r="G157" s="25"/>
      <c r="H157" s="74"/>
      <c r="I157" s="24"/>
      <c r="J157" s="24"/>
      <c r="K157" s="24"/>
      <c r="L157" s="21"/>
      <c r="M157" s="246"/>
      <c r="P157" s="248"/>
    </row>
    <row r="158" spans="1:16" ht="15.75" hidden="1" x14ac:dyDescent="0.25">
      <c r="A158" s="25"/>
      <c r="B158" s="70"/>
      <c r="C158" s="2"/>
      <c r="D158" s="2"/>
      <c r="E158" s="71"/>
      <c r="F158" s="2"/>
      <c r="G158" s="71"/>
      <c r="H158" s="71"/>
      <c r="I158" s="24"/>
      <c r="J158" s="24"/>
      <c r="K158" s="24"/>
      <c r="L158" s="21"/>
      <c r="M158" s="246"/>
      <c r="P158" s="248"/>
    </row>
    <row r="159" spans="1:16" ht="15.75" hidden="1" x14ac:dyDescent="0.25">
      <c r="A159" s="55"/>
      <c r="B159" s="29"/>
      <c r="C159" s="2"/>
      <c r="D159" s="2"/>
      <c r="E159" s="71"/>
      <c r="F159" s="2"/>
      <c r="G159" s="2"/>
      <c r="H159" s="2"/>
      <c r="I159" s="24"/>
      <c r="J159" s="24"/>
      <c r="K159" s="24"/>
      <c r="L159" s="21"/>
      <c r="M159" s="246"/>
      <c r="P159" s="248"/>
    </row>
    <row r="160" spans="1:16" ht="19.5" hidden="1" customHeight="1" x14ac:dyDescent="0.25">
      <c r="A160" s="69"/>
      <c r="B160" s="88"/>
      <c r="C160" s="2"/>
      <c r="D160" s="2"/>
      <c r="E160" s="71"/>
      <c r="F160" s="71"/>
      <c r="G160" s="71"/>
      <c r="H160" s="2"/>
      <c r="I160" s="24"/>
      <c r="J160" s="24"/>
      <c r="K160" s="24"/>
      <c r="L160" s="21"/>
      <c r="M160" s="246"/>
      <c r="P160" s="248"/>
    </row>
    <row r="161" spans="1:16" ht="51" hidden="1" x14ac:dyDescent="0.25">
      <c r="A161" s="27" t="s">
        <v>100</v>
      </c>
      <c r="B161" s="67" t="s">
        <v>101</v>
      </c>
      <c r="C161" s="42">
        <f>C162</f>
        <v>0</v>
      </c>
      <c r="D161" s="42">
        <f t="shared" ref="D161:H161" si="26">D162</f>
        <v>0</v>
      </c>
      <c r="E161" s="42">
        <f t="shared" si="26"/>
        <v>0</v>
      </c>
      <c r="F161" s="42">
        <f t="shared" si="26"/>
        <v>0</v>
      </c>
      <c r="G161" s="42">
        <f t="shared" si="26"/>
        <v>0</v>
      </c>
      <c r="H161" s="42">
        <f t="shared" si="26"/>
        <v>0</v>
      </c>
      <c r="I161" s="24"/>
      <c r="J161" s="24"/>
      <c r="K161" s="24"/>
      <c r="L161" s="92"/>
      <c r="M161" s="246"/>
      <c r="P161" s="248"/>
    </row>
    <row r="162" spans="1:16" ht="25.5" hidden="1" x14ac:dyDescent="0.25">
      <c r="A162" s="27"/>
      <c r="B162" s="23" t="s">
        <v>114</v>
      </c>
      <c r="C162" s="6">
        <f t="shared" ref="C162:H162" si="27">C163+C164+C165</f>
        <v>0</v>
      </c>
      <c r="D162" s="6">
        <f t="shared" si="27"/>
        <v>0</v>
      </c>
      <c r="E162" s="6">
        <f t="shared" si="27"/>
        <v>0</v>
      </c>
      <c r="F162" s="6">
        <f t="shared" si="27"/>
        <v>0</v>
      </c>
      <c r="G162" s="6">
        <f t="shared" si="27"/>
        <v>0</v>
      </c>
      <c r="H162" s="6">
        <f t="shared" si="27"/>
        <v>0</v>
      </c>
      <c r="I162" s="6" t="e">
        <f>I163+I165+#REF!+#REF!</f>
        <v>#REF!</v>
      </c>
      <c r="J162" s="6" t="e">
        <f>J163+J165+#REF!+#REF!</f>
        <v>#REF!</v>
      </c>
      <c r="K162" s="6" t="e">
        <f>K163+K165+#REF!+#REF!</f>
        <v>#REF!</v>
      </c>
      <c r="L162" s="92"/>
      <c r="M162" s="246"/>
      <c r="P162" s="248"/>
    </row>
    <row r="163" spans="1:16" ht="15.75" hidden="1" x14ac:dyDescent="0.25">
      <c r="A163" s="27"/>
      <c r="B163" s="88"/>
      <c r="C163" s="93"/>
      <c r="D163" s="94"/>
      <c r="E163" s="94"/>
      <c r="F163" s="95"/>
      <c r="G163" s="53"/>
      <c r="H163" s="93"/>
      <c r="I163" s="96"/>
      <c r="J163" s="96"/>
      <c r="K163" s="96"/>
      <c r="L163" s="97"/>
      <c r="M163" s="246"/>
      <c r="P163" s="248"/>
    </row>
    <row r="164" spans="1:16" ht="15.75" hidden="1" x14ac:dyDescent="0.25">
      <c r="A164" s="27"/>
      <c r="B164" s="98"/>
      <c r="C164" s="99"/>
      <c r="D164" s="74"/>
      <c r="E164" s="74"/>
      <c r="F164" s="2"/>
      <c r="G164" s="74"/>
      <c r="H164" s="100"/>
      <c r="I164" s="24"/>
      <c r="J164" s="24"/>
      <c r="K164" s="24"/>
      <c r="L164" s="1"/>
      <c r="M164" s="246"/>
      <c r="P164" s="248"/>
    </row>
    <row r="165" spans="1:16" ht="15.75" hidden="1" x14ac:dyDescent="0.25">
      <c r="A165" s="27"/>
      <c r="B165" s="1"/>
      <c r="C165" s="99"/>
      <c r="D165" s="74"/>
      <c r="E165" s="74"/>
      <c r="F165" s="99"/>
      <c r="G165" s="74"/>
      <c r="H165" s="73"/>
      <c r="I165" s="101"/>
      <c r="J165" s="101"/>
      <c r="K165" s="101"/>
      <c r="L165" s="1"/>
      <c r="M165" s="246"/>
      <c r="P165" s="248"/>
    </row>
    <row r="166" spans="1:16" ht="37.5" customHeight="1" x14ac:dyDescent="0.25">
      <c r="A166" s="40" t="s">
        <v>102</v>
      </c>
      <c r="B166" s="102" t="s">
        <v>103</v>
      </c>
      <c r="C166" s="42">
        <f>C167+C170+C173+C177+C180+C186+C188</f>
        <v>0</v>
      </c>
      <c r="D166" s="42">
        <f t="shared" ref="D166:H166" si="28">D167+D170+D173+D177+D180+D186+D188</f>
        <v>0</v>
      </c>
      <c r="E166" s="42">
        <f t="shared" si="28"/>
        <v>8781182</v>
      </c>
      <c r="F166" s="42">
        <f t="shared" si="28"/>
        <v>8435182</v>
      </c>
      <c r="G166" s="42">
        <f t="shared" si="28"/>
        <v>6007784</v>
      </c>
      <c r="H166" s="42">
        <f t="shared" si="28"/>
        <v>6007784</v>
      </c>
      <c r="I166" s="24"/>
      <c r="J166" s="24"/>
      <c r="K166" s="24"/>
      <c r="L166" s="1"/>
      <c r="M166" s="246"/>
      <c r="P166" s="248"/>
    </row>
    <row r="167" spans="1:16" ht="38.25" x14ac:dyDescent="0.25">
      <c r="A167" s="40"/>
      <c r="B167" s="23" t="s">
        <v>77</v>
      </c>
      <c r="C167" s="6">
        <f>C168+C169</f>
        <v>0</v>
      </c>
      <c r="D167" s="6">
        <f>D168+D169</f>
        <v>0</v>
      </c>
      <c r="E167" s="6">
        <f>E168+E169</f>
        <v>7785182</v>
      </c>
      <c r="F167" s="6"/>
      <c r="G167" s="6">
        <f>G168+G169</f>
        <v>0</v>
      </c>
      <c r="H167" s="6">
        <f>H168+H169</f>
        <v>0</v>
      </c>
      <c r="I167" s="24"/>
      <c r="J167" s="24"/>
      <c r="K167" s="24"/>
      <c r="L167" s="1"/>
      <c r="M167" s="246"/>
      <c r="P167" s="248"/>
    </row>
    <row r="168" spans="1:16" ht="69.75" customHeight="1" x14ac:dyDescent="0.25">
      <c r="A168" s="40"/>
      <c r="B168" s="54" t="s">
        <v>315</v>
      </c>
      <c r="C168" s="2"/>
      <c r="D168" s="2"/>
      <c r="E168" s="2">
        <v>7785182</v>
      </c>
      <c r="F168" s="2"/>
      <c r="G168" s="2"/>
      <c r="H168" s="2"/>
      <c r="I168" s="24"/>
      <c r="J168" s="24"/>
      <c r="K168" s="24"/>
      <c r="L168" s="103" t="s">
        <v>342</v>
      </c>
      <c r="M168" s="246"/>
      <c r="P168" s="248"/>
    </row>
    <row r="169" spans="1:16" ht="15.75" hidden="1" x14ac:dyDescent="0.25">
      <c r="A169" s="40"/>
      <c r="B169" s="54"/>
      <c r="C169" s="2"/>
      <c r="D169" s="2"/>
      <c r="E169" s="2"/>
      <c r="F169" s="2"/>
      <c r="G169" s="2"/>
      <c r="H169" s="2"/>
      <c r="I169" s="24"/>
      <c r="J169" s="24"/>
      <c r="K169" s="24"/>
      <c r="L169" s="1"/>
      <c r="M169" s="246"/>
      <c r="P169" s="248"/>
    </row>
    <row r="170" spans="1:16" ht="15.75" hidden="1" x14ac:dyDescent="0.25">
      <c r="A170" s="40"/>
      <c r="B170" s="23" t="s">
        <v>12</v>
      </c>
      <c r="C170" s="6">
        <f t="shared" ref="C170:H170" si="29">C171+C172</f>
        <v>0</v>
      </c>
      <c r="D170" s="6">
        <f t="shared" si="29"/>
        <v>0</v>
      </c>
      <c r="E170" s="6">
        <f t="shared" si="29"/>
        <v>0</v>
      </c>
      <c r="F170" s="6">
        <f t="shared" si="29"/>
        <v>0</v>
      </c>
      <c r="G170" s="6">
        <f t="shared" si="29"/>
        <v>0</v>
      </c>
      <c r="H170" s="6">
        <f t="shared" si="29"/>
        <v>0</v>
      </c>
      <c r="I170" s="24"/>
      <c r="J170" s="24"/>
      <c r="K170" s="24"/>
      <c r="L170" s="1"/>
      <c r="M170" s="246"/>
      <c r="P170" s="248"/>
    </row>
    <row r="171" spans="1:16" ht="15.75" hidden="1" x14ac:dyDescent="0.25">
      <c r="A171" s="40"/>
      <c r="B171" s="88"/>
      <c r="C171" s="2"/>
      <c r="D171" s="2"/>
      <c r="E171" s="2"/>
      <c r="F171" s="2"/>
      <c r="G171" s="2"/>
      <c r="H171" s="2"/>
      <c r="I171" s="24"/>
      <c r="J171" s="24"/>
      <c r="K171" s="24"/>
      <c r="L171" s="1"/>
      <c r="M171" s="246"/>
      <c r="P171" s="248"/>
    </row>
    <row r="172" spans="1:16" ht="15.75" hidden="1" x14ac:dyDescent="0.25">
      <c r="A172" s="40"/>
      <c r="B172" s="29"/>
      <c r="C172" s="2"/>
      <c r="D172" s="2"/>
      <c r="E172" s="2"/>
      <c r="F172" s="2"/>
      <c r="G172" s="2"/>
      <c r="H172" s="2"/>
      <c r="I172" s="24"/>
      <c r="J172" s="24"/>
      <c r="K172" s="24"/>
      <c r="L172" s="72"/>
      <c r="M172" s="246"/>
      <c r="P172" s="248"/>
    </row>
    <row r="173" spans="1:16" ht="25.5" x14ac:dyDescent="0.25">
      <c r="A173" s="40"/>
      <c r="B173" s="23" t="s">
        <v>90</v>
      </c>
      <c r="C173" s="6">
        <f>SUM(C174:C176)</f>
        <v>0</v>
      </c>
      <c r="D173" s="6">
        <f t="shared" ref="D173:H173" si="30">SUM(D174:D176)</f>
        <v>0</v>
      </c>
      <c r="E173" s="6">
        <f>SUM(E174:E176)</f>
        <v>198000</v>
      </c>
      <c r="F173" s="6">
        <f t="shared" si="30"/>
        <v>0</v>
      </c>
      <c r="G173" s="6">
        <f>SUM(G174:G176)</f>
        <v>150000</v>
      </c>
      <c r="H173" s="6">
        <f t="shared" si="30"/>
        <v>0</v>
      </c>
      <c r="I173" s="13">
        <f t="shared" ref="I173:K173" si="31">SUM(I174:I179)</f>
        <v>0</v>
      </c>
      <c r="J173" s="13">
        <f t="shared" si="31"/>
        <v>0</v>
      </c>
      <c r="K173" s="13">
        <f t="shared" si="31"/>
        <v>0</v>
      </c>
      <c r="L173" s="92"/>
      <c r="M173" s="246"/>
      <c r="P173" s="248"/>
    </row>
    <row r="174" spans="1:16" ht="69" customHeight="1" x14ac:dyDescent="0.25">
      <c r="A174" s="40"/>
      <c r="B174" s="104"/>
      <c r="C174" s="2"/>
      <c r="D174" s="2"/>
      <c r="E174" s="2"/>
      <c r="F174" s="2"/>
      <c r="G174" s="2">
        <v>150000</v>
      </c>
      <c r="H174" s="2"/>
      <c r="I174" s="25"/>
      <c r="J174" s="105"/>
      <c r="K174" s="25"/>
      <c r="L174" s="72" t="s">
        <v>501</v>
      </c>
      <c r="M174" s="246"/>
      <c r="P174" s="248"/>
    </row>
    <row r="175" spans="1:16" ht="40.5" customHeight="1" x14ac:dyDescent="0.25">
      <c r="A175" s="40"/>
      <c r="B175" s="104"/>
      <c r="C175" s="2"/>
      <c r="D175" s="2"/>
      <c r="E175" s="2">
        <v>198000</v>
      </c>
      <c r="F175" s="2"/>
      <c r="G175" s="2"/>
      <c r="H175" s="2"/>
      <c r="I175" s="25"/>
      <c r="J175" s="105"/>
      <c r="K175" s="25"/>
      <c r="L175" s="48" t="s">
        <v>502</v>
      </c>
      <c r="M175" s="246"/>
      <c r="P175" s="248"/>
    </row>
    <row r="176" spans="1:16" ht="15.75" hidden="1" x14ac:dyDescent="0.25">
      <c r="A176" s="40"/>
      <c r="B176" s="104"/>
      <c r="C176" s="2"/>
      <c r="D176" s="2"/>
      <c r="E176" s="2"/>
      <c r="F176" s="2"/>
      <c r="G176" s="2"/>
      <c r="H176" s="2"/>
      <c r="I176" s="25"/>
      <c r="J176" s="105"/>
      <c r="K176" s="25"/>
      <c r="L176" s="48"/>
      <c r="M176" s="246"/>
      <c r="P176" s="248"/>
    </row>
    <row r="177" spans="1:16" ht="38.25" x14ac:dyDescent="0.25">
      <c r="A177" s="40"/>
      <c r="B177" s="49" t="s">
        <v>99</v>
      </c>
      <c r="C177" s="6">
        <f>C178+C179</f>
        <v>0</v>
      </c>
      <c r="D177" s="6">
        <f t="shared" ref="D177:H177" si="32">D178+D179</f>
        <v>0</v>
      </c>
      <c r="E177" s="6">
        <f t="shared" si="32"/>
        <v>0</v>
      </c>
      <c r="F177" s="6">
        <f t="shared" si="32"/>
        <v>0</v>
      </c>
      <c r="G177" s="6">
        <f>G178+G179</f>
        <v>15000</v>
      </c>
      <c r="H177" s="6">
        <f t="shared" si="32"/>
        <v>15000</v>
      </c>
      <c r="I177" s="25"/>
      <c r="J177" s="105"/>
      <c r="K177" s="25"/>
      <c r="L177" s="72"/>
      <c r="M177" s="246"/>
      <c r="P177" s="248"/>
    </row>
    <row r="178" spans="1:16" ht="63.75" hidden="1" x14ac:dyDescent="0.25">
      <c r="A178" s="40"/>
      <c r="B178" s="104" t="s">
        <v>343</v>
      </c>
      <c r="C178" s="2"/>
      <c r="D178" s="2"/>
      <c r="E178" s="2"/>
      <c r="F178" s="2"/>
      <c r="G178" s="2"/>
      <c r="H178" s="2"/>
      <c r="I178" s="25"/>
      <c r="J178" s="25"/>
      <c r="K178" s="25"/>
      <c r="L178" s="72"/>
      <c r="M178" s="246"/>
      <c r="P178" s="248"/>
    </row>
    <row r="179" spans="1:16" ht="51" x14ac:dyDescent="0.25">
      <c r="A179" s="40"/>
      <c r="B179" s="104" t="s">
        <v>344</v>
      </c>
      <c r="C179" s="2"/>
      <c r="D179" s="2"/>
      <c r="E179" s="2"/>
      <c r="F179" s="2"/>
      <c r="G179" s="2">
        <v>15000</v>
      </c>
      <c r="H179" s="2">
        <v>15000</v>
      </c>
      <c r="I179" s="25"/>
      <c r="J179" s="25"/>
      <c r="K179" s="25"/>
      <c r="L179" s="21" t="s">
        <v>493</v>
      </c>
      <c r="M179" s="246"/>
      <c r="P179" s="248"/>
    </row>
    <row r="180" spans="1:16" ht="15.75" x14ac:dyDescent="0.25">
      <c r="A180" s="40"/>
      <c r="B180" s="49" t="s">
        <v>62</v>
      </c>
      <c r="C180" s="6">
        <f>C185+C181+C182+C183+C184</f>
        <v>0</v>
      </c>
      <c r="D180" s="6">
        <f t="shared" ref="D180:F180" si="33">D185+D181+D182+D183+D184</f>
        <v>0</v>
      </c>
      <c r="E180" s="6">
        <f t="shared" si="33"/>
        <v>148000</v>
      </c>
      <c r="F180" s="6">
        <f t="shared" si="33"/>
        <v>8435182</v>
      </c>
      <c r="G180" s="6">
        <f>G185+G181+G182+G183+G184</f>
        <v>5842784</v>
      </c>
      <c r="H180" s="6">
        <f>H185+H181+H182+H183+H184</f>
        <v>5992784</v>
      </c>
      <c r="I180" s="2">
        <f t="shared" ref="I180:K180" si="34">I185</f>
        <v>0</v>
      </c>
      <c r="J180" s="2">
        <f t="shared" si="34"/>
        <v>0</v>
      </c>
      <c r="K180" s="2">
        <f t="shared" si="34"/>
        <v>0</v>
      </c>
      <c r="L180" s="48"/>
      <c r="M180" s="246"/>
      <c r="P180" s="248"/>
    </row>
    <row r="181" spans="1:16" ht="55.5" customHeight="1" x14ac:dyDescent="0.25">
      <c r="A181" s="40"/>
      <c r="B181" s="7" t="s">
        <v>345</v>
      </c>
      <c r="C181" s="6"/>
      <c r="D181" s="6"/>
      <c r="E181" s="2">
        <v>148000</v>
      </c>
      <c r="F181" s="2"/>
      <c r="G181" s="2"/>
      <c r="H181" s="2"/>
      <c r="I181" s="2"/>
      <c r="J181" s="2"/>
      <c r="K181" s="2"/>
      <c r="L181" s="48" t="s">
        <v>346</v>
      </c>
      <c r="M181" s="246"/>
      <c r="P181" s="248"/>
    </row>
    <row r="182" spans="1:16" ht="54.75" customHeight="1" x14ac:dyDescent="0.25">
      <c r="A182" s="40"/>
      <c r="B182" s="7" t="s">
        <v>347</v>
      </c>
      <c r="C182" s="6"/>
      <c r="D182" s="6"/>
      <c r="E182" s="2"/>
      <c r="F182" s="2">
        <f>7785182+650000</f>
        <v>8435182</v>
      </c>
      <c r="G182" s="2"/>
      <c r="H182" s="2"/>
      <c r="I182" s="106"/>
      <c r="J182" s="106"/>
      <c r="K182" s="106"/>
      <c r="L182" s="48" t="s">
        <v>503</v>
      </c>
      <c r="M182" s="246"/>
      <c r="P182" s="248"/>
    </row>
    <row r="183" spans="1:16" ht="68.25" customHeight="1" x14ac:dyDescent="0.25">
      <c r="A183" s="40"/>
      <c r="B183" s="107"/>
      <c r="C183" s="6"/>
      <c r="D183" s="6"/>
      <c r="E183" s="2"/>
      <c r="F183" s="2"/>
      <c r="G183" s="2">
        <v>145784</v>
      </c>
      <c r="H183" s="2">
        <v>145784</v>
      </c>
      <c r="I183" s="2"/>
      <c r="J183" s="2"/>
      <c r="K183" s="2"/>
      <c r="L183" s="21" t="s">
        <v>348</v>
      </c>
      <c r="M183" s="246"/>
      <c r="P183" s="248"/>
    </row>
    <row r="184" spans="1:16" ht="57.75" customHeight="1" x14ac:dyDescent="0.25">
      <c r="A184" s="40"/>
      <c r="B184" s="80" t="s">
        <v>349</v>
      </c>
      <c r="C184" s="6"/>
      <c r="D184" s="6"/>
      <c r="E184" s="2"/>
      <c r="F184" s="2"/>
      <c r="G184" s="2"/>
      <c r="H184" s="2">
        <v>1017000</v>
      </c>
      <c r="I184" s="2"/>
      <c r="J184" s="2"/>
      <c r="K184" s="108"/>
      <c r="L184" s="234" t="s">
        <v>504</v>
      </c>
      <c r="M184" s="246"/>
      <c r="P184" s="248"/>
    </row>
    <row r="185" spans="1:16" ht="89.25" customHeight="1" x14ac:dyDescent="0.25">
      <c r="A185" s="40"/>
      <c r="B185" s="87" t="s">
        <v>350</v>
      </c>
      <c r="C185" s="2"/>
      <c r="D185" s="2"/>
      <c r="E185" s="2"/>
      <c r="F185" s="2"/>
      <c r="G185" s="2">
        <f>800000+4897000</f>
        <v>5697000</v>
      </c>
      <c r="H185" s="2">
        <f>3880000+800000+150000</f>
        <v>4830000</v>
      </c>
      <c r="I185" s="25"/>
      <c r="J185" s="25"/>
      <c r="K185" s="25"/>
      <c r="L185" s="235"/>
      <c r="M185" s="246"/>
      <c r="P185" s="248"/>
    </row>
    <row r="186" spans="1:16" ht="25.5" hidden="1" x14ac:dyDescent="0.25">
      <c r="A186" s="40"/>
      <c r="B186" s="49" t="s">
        <v>196</v>
      </c>
      <c r="C186" s="6">
        <f>C187</f>
        <v>0</v>
      </c>
      <c r="D186" s="6">
        <f t="shared" ref="D186:H186" si="35">D187</f>
        <v>0</v>
      </c>
      <c r="E186" s="6">
        <f t="shared" si="35"/>
        <v>0</v>
      </c>
      <c r="F186" s="6">
        <f t="shared" si="35"/>
        <v>0</v>
      </c>
      <c r="G186" s="6">
        <f t="shared" si="35"/>
        <v>0</v>
      </c>
      <c r="H186" s="6">
        <f t="shared" si="35"/>
        <v>0</v>
      </c>
      <c r="I186" s="25"/>
      <c r="J186" s="25"/>
      <c r="K186" s="25"/>
      <c r="L186" s="48"/>
      <c r="M186" s="246"/>
      <c r="P186" s="248"/>
    </row>
    <row r="187" spans="1:16" ht="15.75" hidden="1" x14ac:dyDescent="0.25">
      <c r="A187" s="40"/>
      <c r="B187" s="104"/>
      <c r="C187" s="2"/>
      <c r="D187" s="2"/>
      <c r="E187" s="2"/>
      <c r="F187" s="2"/>
      <c r="G187" s="2"/>
      <c r="H187" s="2"/>
      <c r="I187" s="25"/>
      <c r="J187" s="25"/>
      <c r="K187" s="25"/>
      <c r="L187" s="48"/>
      <c r="M187" s="246"/>
      <c r="P187" s="248"/>
    </row>
    <row r="188" spans="1:16" ht="25.5" x14ac:dyDescent="0.25">
      <c r="A188" s="40"/>
      <c r="B188" s="23" t="s">
        <v>93</v>
      </c>
      <c r="C188" s="6">
        <f>C189</f>
        <v>0</v>
      </c>
      <c r="D188" s="6">
        <f t="shared" ref="D188:H188" si="36">D189</f>
        <v>0</v>
      </c>
      <c r="E188" s="6">
        <f t="shared" si="36"/>
        <v>650000</v>
      </c>
      <c r="F188" s="6">
        <f t="shared" si="36"/>
        <v>0</v>
      </c>
      <c r="G188" s="6">
        <f t="shared" si="36"/>
        <v>0</v>
      </c>
      <c r="H188" s="6">
        <f t="shared" si="36"/>
        <v>0</v>
      </c>
      <c r="I188" s="25"/>
      <c r="J188" s="25"/>
      <c r="K188" s="25"/>
      <c r="L188" s="48"/>
      <c r="M188" s="246"/>
      <c r="P188" s="248"/>
    </row>
    <row r="189" spans="1:16" ht="66.75" customHeight="1" x14ac:dyDescent="0.25">
      <c r="A189" s="40"/>
      <c r="B189" s="104"/>
      <c r="C189" s="2"/>
      <c r="D189" s="2"/>
      <c r="E189" s="2">
        <v>650000</v>
      </c>
      <c r="F189" s="2"/>
      <c r="G189" s="2"/>
      <c r="H189" s="2"/>
      <c r="I189" s="25"/>
      <c r="J189" s="25"/>
      <c r="K189" s="25"/>
      <c r="L189" s="48" t="s">
        <v>434</v>
      </c>
      <c r="M189" s="246"/>
      <c r="P189" s="248"/>
    </row>
    <row r="190" spans="1:16" ht="45.75" customHeight="1" x14ac:dyDescent="0.25">
      <c r="A190" s="40" t="s">
        <v>47</v>
      </c>
      <c r="B190" s="184" t="s">
        <v>48</v>
      </c>
      <c r="C190" s="42">
        <f t="shared" ref="C190:H190" si="37">C191</f>
        <v>0</v>
      </c>
      <c r="D190" s="42">
        <f t="shared" si="37"/>
        <v>0</v>
      </c>
      <c r="E190" s="42">
        <f t="shared" si="37"/>
        <v>8840456</v>
      </c>
      <c r="F190" s="42">
        <f t="shared" si="37"/>
        <v>0</v>
      </c>
      <c r="G190" s="42">
        <f t="shared" si="37"/>
        <v>10620700</v>
      </c>
      <c r="H190" s="42">
        <f t="shared" si="37"/>
        <v>10620700</v>
      </c>
      <c r="I190" s="24"/>
      <c r="J190" s="24"/>
      <c r="K190" s="24"/>
      <c r="L190" s="1"/>
      <c r="M190" s="246"/>
      <c r="O190" s="36"/>
      <c r="P190" s="248"/>
    </row>
    <row r="191" spans="1:16" ht="25.5" x14ac:dyDescent="0.25">
      <c r="A191" s="27" t="s">
        <v>49</v>
      </c>
      <c r="B191" s="109" t="s">
        <v>224</v>
      </c>
      <c r="C191" s="42">
        <f>C194+C201+C192</f>
        <v>0</v>
      </c>
      <c r="D191" s="42">
        <f t="shared" ref="D191:H191" si="38">D194+D201+D192</f>
        <v>0</v>
      </c>
      <c r="E191" s="42">
        <f t="shared" si="38"/>
        <v>8840456</v>
      </c>
      <c r="F191" s="42">
        <f t="shared" si="38"/>
        <v>0</v>
      </c>
      <c r="G191" s="42">
        <f t="shared" si="38"/>
        <v>10620700</v>
      </c>
      <c r="H191" s="42">
        <f t="shared" si="38"/>
        <v>10620700</v>
      </c>
      <c r="I191" s="24"/>
      <c r="J191" s="24"/>
      <c r="K191" s="24"/>
      <c r="L191" s="1"/>
      <c r="M191" s="246"/>
      <c r="P191" s="248"/>
    </row>
    <row r="192" spans="1:16" ht="25.5" x14ac:dyDescent="0.25">
      <c r="A192" s="27"/>
      <c r="B192" s="23" t="s">
        <v>90</v>
      </c>
      <c r="C192" s="6">
        <f>C193</f>
        <v>0</v>
      </c>
      <c r="D192" s="6">
        <f t="shared" ref="D192:H192" si="39">D193</f>
        <v>0</v>
      </c>
      <c r="E192" s="6">
        <f t="shared" si="39"/>
        <v>6350084</v>
      </c>
      <c r="F192" s="6">
        <f t="shared" si="39"/>
        <v>0</v>
      </c>
      <c r="G192" s="6">
        <f t="shared" si="39"/>
        <v>0</v>
      </c>
      <c r="H192" s="6">
        <f t="shared" si="39"/>
        <v>0</v>
      </c>
      <c r="I192" s="24"/>
      <c r="J192" s="24"/>
      <c r="K192" s="24"/>
      <c r="L192" s="1"/>
      <c r="M192" s="246"/>
      <c r="P192" s="248"/>
    </row>
    <row r="193" spans="1:16" ht="70.5" customHeight="1" x14ac:dyDescent="0.25">
      <c r="A193" s="27"/>
      <c r="B193" s="29" t="s">
        <v>356</v>
      </c>
      <c r="C193" s="2"/>
      <c r="D193" s="2"/>
      <c r="E193" s="2">
        <v>6350084</v>
      </c>
      <c r="F193" s="2"/>
      <c r="G193" s="2"/>
      <c r="H193" s="2"/>
      <c r="I193" s="24"/>
      <c r="J193" s="24"/>
      <c r="K193" s="24"/>
      <c r="L193" s="1" t="s">
        <v>505</v>
      </c>
      <c r="M193" s="246"/>
      <c r="P193" s="248"/>
    </row>
    <row r="194" spans="1:16" ht="38.25" x14ac:dyDescent="0.25">
      <c r="A194" s="40"/>
      <c r="B194" s="49" t="s">
        <v>99</v>
      </c>
      <c r="C194" s="6">
        <f>C195+C196+C200+C197+C198+C199</f>
        <v>0</v>
      </c>
      <c r="D194" s="6">
        <f t="shared" ref="D194:G194" si="40">D195+D196+D200+D197+D198+D199</f>
        <v>0</v>
      </c>
      <c r="E194" s="6">
        <f t="shared" si="40"/>
        <v>0</v>
      </c>
      <c r="F194" s="6">
        <f t="shared" si="40"/>
        <v>0</v>
      </c>
      <c r="G194" s="6">
        <f t="shared" si="40"/>
        <v>10620700</v>
      </c>
      <c r="H194" s="6">
        <f>H195+H196+H200+H197+H198+H199</f>
        <v>10620700</v>
      </c>
      <c r="I194" s="110">
        <f t="shared" ref="I194:K194" si="41">I195+I196+I200</f>
        <v>0</v>
      </c>
      <c r="J194" s="110">
        <f t="shared" si="41"/>
        <v>0</v>
      </c>
      <c r="K194" s="110">
        <f t="shared" si="41"/>
        <v>0</v>
      </c>
      <c r="L194" s="1"/>
      <c r="M194" s="246"/>
      <c r="P194" s="248"/>
    </row>
    <row r="195" spans="1:16" ht="89.25" hidden="1" x14ac:dyDescent="0.25">
      <c r="A195" s="40"/>
      <c r="B195" s="70" t="s">
        <v>351</v>
      </c>
      <c r="C195" s="2"/>
      <c r="D195" s="2"/>
      <c r="E195" s="2"/>
      <c r="F195" s="2"/>
      <c r="G195" s="2"/>
      <c r="H195" s="2"/>
      <c r="I195" s="24"/>
      <c r="J195" s="24"/>
      <c r="K195" s="24"/>
      <c r="L195" s="1"/>
      <c r="M195" s="246"/>
      <c r="P195" s="248"/>
    </row>
    <row r="196" spans="1:16" ht="41.25" customHeight="1" x14ac:dyDescent="0.25">
      <c r="A196" s="40"/>
      <c r="B196" s="70" t="s">
        <v>352</v>
      </c>
      <c r="C196" s="2"/>
      <c r="D196" s="2"/>
      <c r="E196" s="2"/>
      <c r="F196" s="2"/>
      <c r="G196" s="2">
        <v>10600000</v>
      </c>
      <c r="H196" s="2"/>
      <c r="I196" s="24"/>
      <c r="J196" s="24"/>
      <c r="K196" s="24"/>
      <c r="L196" s="1" t="s">
        <v>459</v>
      </c>
      <c r="M196" s="246"/>
      <c r="P196" s="248"/>
    </row>
    <row r="197" spans="1:16" ht="76.5" hidden="1" x14ac:dyDescent="0.25">
      <c r="A197" s="40"/>
      <c r="B197" s="70" t="s">
        <v>353</v>
      </c>
      <c r="C197" s="2"/>
      <c r="D197" s="2"/>
      <c r="E197" s="2"/>
      <c r="F197" s="2"/>
      <c r="G197" s="2"/>
      <c r="H197" s="2"/>
      <c r="I197" s="24"/>
      <c r="J197" s="24"/>
      <c r="K197" s="24"/>
      <c r="L197" s="1"/>
      <c r="M197" s="246"/>
      <c r="P197" s="248"/>
    </row>
    <row r="198" spans="1:16" ht="89.25" x14ac:dyDescent="0.25">
      <c r="A198" s="111"/>
      <c r="B198" s="70" t="s">
        <v>354</v>
      </c>
      <c r="C198" s="2"/>
      <c r="D198" s="2"/>
      <c r="E198" s="2"/>
      <c r="F198" s="2"/>
      <c r="G198" s="2">
        <v>20700</v>
      </c>
      <c r="H198" s="2">
        <v>20700</v>
      </c>
      <c r="I198" s="24"/>
      <c r="J198" s="24"/>
      <c r="K198" s="24"/>
      <c r="L198" s="21" t="s">
        <v>493</v>
      </c>
      <c r="M198" s="246"/>
      <c r="P198" s="248"/>
    </row>
    <row r="199" spans="1:16" ht="38.25" x14ac:dyDescent="0.25">
      <c r="A199" s="111"/>
      <c r="B199" s="70" t="s">
        <v>355</v>
      </c>
      <c r="C199" s="2"/>
      <c r="D199" s="2"/>
      <c r="E199" s="2"/>
      <c r="F199" s="2"/>
      <c r="G199" s="2"/>
      <c r="H199" s="2">
        <v>10600000</v>
      </c>
      <c r="I199" s="24"/>
      <c r="J199" s="24"/>
      <c r="K199" s="24"/>
      <c r="L199" s="1" t="s">
        <v>460</v>
      </c>
      <c r="M199" s="246"/>
      <c r="P199" s="248"/>
    </row>
    <row r="200" spans="1:16" ht="28.5" hidden="1" customHeight="1" x14ac:dyDescent="0.25">
      <c r="A200" s="111"/>
      <c r="B200" s="70"/>
      <c r="C200" s="2"/>
      <c r="D200" s="2"/>
      <c r="E200" s="2"/>
      <c r="F200" s="2"/>
      <c r="G200" s="2"/>
      <c r="H200" s="2"/>
      <c r="I200" s="24"/>
      <c r="J200" s="24"/>
      <c r="K200" s="24"/>
      <c r="L200" s="1"/>
      <c r="M200" s="246"/>
      <c r="P200" s="248"/>
    </row>
    <row r="201" spans="1:16" ht="25.5" x14ac:dyDescent="0.25">
      <c r="A201" s="40"/>
      <c r="B201" s="49" t="s">
        <v>190</v>
      </c>
      <c r="C201" s="2">
        <f>C202</f>
        <v>0</v>
      </c>
      <c r="D201" s="2">
        <f t="shared" ref="D201:H201" si="42">D202</f>
        <v>0</v>
      </c>
      <c r="E201" s="2">
        <f>E202+E203</f>
        <v>2490372</v>
      </c>
      <c r="F201" s="2">
        <f t="shared" si="42"/>
        <v>0</v>
      </c>
      <c r="G201" s="2">
        <f t="shared" si="42"/>
        <v>0</v>
      </c>
      <c r="H201" s="2">
        <f t="shared" si="42"/>
        <v>0</v>
      </c>
      <c r="I201" s="24"/>
      <c r="J201" s="24"/>
      <c r="K201" s="24"/>
      <c r="L201" s="1"/>
      <c r="M201" s="246"/>
      <c r="P201" s="248"/>
    </row>
    <row r="202" spans="1:16" ht="89.25" x14ac:dyDescent="0.25">
      <c r="A202" s="40"/>
      <c r="B202" s="70" t="s">
        <v>297</v>
      </c>
      <c r="C202" s="2"/>
      <c r="D202" s="2"/>
      <c r="E202" s="112">
        <v>1762307</v>
      </c>
      <c r="F202" s="2"/>
      <c r="G202" s="2"/>
      <c r="H202" s="2"/>
      <c r="I202" s="24"/>
      <c r="J202" s="24"/>
      <c r="K202" s="24"/>
      <c r="L202" s="1" t="s">
        <v>506</v>
      </c>
      <c r="M202" s="246"/>
      <c r="P202" s="248"/>
    </row>
    <row r="203" spans="1:16" ht="122.25" customHeight="1" x14ac:dyDescent="0.25">
      <c r="A203" s="40"/>
      <c r="B203" s="70" t="s">
        <v>436</v>
      </c>
      <c r="C203" s="2"/>
      <c r="D203" s="2"/>
      <c r="E203" s="112">
        <v>728065</v>
      </c>
      <c r="F203" s="2"/>
      <c r="G203" s="2"/>
      <c r="H203" s="2"/>
      <c r="I203" s="24"/>
      <c r="J203" s="24"/>
      <c r="K203" s="24"/>
      <c r="L203" s="1" t="s">
        <v>507</v>
      </c>
      <c r="M203" s="246"/>
      <c r="P203" s="248"/>
    </row>
    <row r="204" spans="1:16" ht="51" x14ac:dyDescent="0.25">
      <c r="A204" s="209" t="s">
        <v>117</v>
      </c>
      <c r="B204" s="67" t="s">
        <v>118</v>
      </c>
      <c r="C204" s="42">
        <f t="shared" ref="C204:H204" si="43">C205+C216+C220</f>
        <v>321776892</v>
      </c>
      <c r="D204" s="42">
        <f t="shared" si="43"/>
        <v>93478783</v>
      </c>
      <c r="E204" s="42">
        <f t="shared" si="43"/>
        <v>43229270</v>
      </c>
      <c r="F204" s="42">
        <f t="shared" si="43"/>
        <v>0</v>
      </c>
      <c r="G204" s="42">
        <f t="shared" si="43"/>
        <v>246848</v>
      </c>
      <c r="H204" s="42">
        <f t="shared" si="43"/>
        <v>246848</v>
      </c>
      <c r="I204" s="113"/>
      <c r="J204" s="113"/>
      <c r="K204" s="113"/>
      <c r="L204" s="1"/>
      <c r="M204" s="246"/>
      <c r="O204" s="36"/>
      <c r="P204" s="248"/>
    </row>
    <row r="205" spans="1:16" ht="63.75" x14ac:dyDescent="0.25">
      <c r="A205" s="40" t="s">
        <v>128</v>
      </c>
      <c r="B205" s="41" t="s">
        <v>449</v>
      </c>
      <c r="C205" s="42">
        <f>C208+C206+C212</f>
        <v>1494700</v>
      </c>
      <c r="D205" s="42">
        <f t="shared" ref="D205:H205" si="44">D208+D206+D212</f>
        <v>0</v>
      </c>
      <c r="E205" s="42">
        <f t="shared" si="44"/>
        <v>43229270</v>
      </c>
      <c r="F205" s="42">
        <f t="shared" si="44"/>
        <v>0</v>
      </c>
      <c r="G205" s="42">
        <f t="shared" si="44"/>
        <v>0</v>
      </c>
      <c r="H205" s="42">
        <f t="shared" si="44"/>
        <v>0</v>
      </c>
      <c r="I205" s="33"/>
      <c r="J205" s="24"/>
      <c r="K205" s="24"/>
      <c r="L205" s="1"/>
      <c r="M205" s="246"/>
      <c r="P205" s="248"/>
    </row>
    <row r="206" spans="1:16" ht="38.25" x14ac:dyDescent="0.25">
      <c r="A206" s="114"/>
      <c r="B206" s="31" t="s">
        <v>74</v>
      </c>
      <c r="C206" s="42">
        <f t="shared" ref="C206:H206" si="45">C207</f>
        <v>1494700</v>
      </c>
      <c r="D206" s="42">
        <f t="shared" si="45"/>
        <v>0</v>
      </c>
      <c r="E206" s="42">
        <f t="shared" si="45"/>
        <v>0</v>
      </c>
      <c r="F206" s="42">
        <f t="shared" si="45"/>
        <v>0</v>
      </c>
      <c r="G206" s="42">
        <f t="shared" si="45"/>
        <v>0</v>
      </c>
      <c r="H206" s="42">
        <f t="shared" si="45"/>
        <v>0</v>
      </c>
      <c r="I206" s="33"/>
      <c r="J206" s="24"/>
      <c r="K206" s="24"/>
      <c r="L206" s="1"/>
      <c r="M206" s="246"/>
      <c r="P206" s="248"/>
    </row>
    <row r="207" spans="1:16" ht="41.25" customHeight="1" x14ac:dyDescent="0.25">
      <c r="A207" s="114"/>
      <c r="B207" s="88" t="s">
        <v>357</v>
      </c>
      <c r="C207" s="2">
        <v>1494700</v>
      </c>
      <c r="D207" s="2"/>
      <c r="E207" s="115"/>
      <c r="F207" s="2"/>
      <c r="G207" s="2"/>
      <c r="H207" s="2"/>
      <c r="I207" s="34"/>
      <c r="J207" s="24"/>
      <c r="K207" s="24"/>
      <c r="L207" s="72" t="s">
        <v>508</v>
      </c>
      <c r="M207" s="246"/>
      <c r="P207" s="248"/>
    </row>
    <row r="208" spans="1:16" ht="25.5" x14ac:dyDescent="0.25">
      <c r="A208" s="40"/>
      <c r="B208" s="23" t="s">
        <v>114</v>
      </c>
      <c r="C208" s="6">
        <f>C209+C210+C211</f>
        <v>0</v>
      </c>
      <c r="D208" s="6">
        <f t="shared" ref="D208:H208" si="46">D209+D210+D211</f>
        <v>0</v>
      </c>
      <c r="E208" s="6">
        <f>E209+E210+E211</f>
        <v>43229270</v>
      </c>
      <c r="F208" s="6">
        <f t="shared" si="46"/>
        <v>0</v>
      </c>
      <c r="G208" s="6">
        <f t="shared" si="46"/>
        <v>0</v>
      </c>
      <c r="H208" s="6">
        <f t="shared" si="46"/>
        <v>0</v>
      </c>
      <c r="I208" s="33"/>
      <c r="J208" s="24"/>
      <c r="K208" s="24"/>
      <c r="L208" s="1"/>
      <c r="M208" s="246"/>
      <c r="P208" s="248"/>
    </row>
    <row r="209" spans="1:16" ht="76.5" x14ac:dyDescent="0.25">
      <c r="A209" s="40"/>
      <c r="B209" s="30" t="s">
        <v>367</v>
      </c>
      <c r="C209" s="8"/>
      <c r="D209" s="12"/>
      <c r="E209" s="12">
        <v>43129770</v>
      </c>
      <c r="F209" s="8"/>
      <c r="G209" s="8"/>
      <c r="H209" s="8"/>
      <c r="I209" s="5"/>
      <c r="J209" s="9"/>
      <c r="K209" s="9"/>
      <c r="L209" s="21" t="s">
        <v>456</v>
      </c>
      <c r="M209" s="246"/>
      <c r="P209" s="248"/>
    </row>
    <row r="210" spans="1:16" ht="25.5" hidden="1" x14ac:dyDescent="0.25">
      <c r="A210" s="40"/>
      <c r="B210" s="31" t="s">
        <v>368</v>
      </c>
      <c r="C210" s="13"/>
      <c r="D210" s="14"/>
      <c r="E210" s="14"/>
      <c r="F210" s="13"/>
      <c r="G210" s="13"/>
      <c r="H210" s="13"/>
      <c r="I210" s="15"/>
      <c r="J210" s="16"/>
      <c r="K210" s="16"/>
      <c r="L210" s="22"/>
      <c r="M210" s="246"/>
      <c r="P210" s="248"/>
    </row>
    <row r="211" spans="1:16" ht="51" x14ac:dyDescent="0.25">
      <c r="A211" s="40"/>
      <c r="B211" s="30" t="s">
        <v>369</v>
      </c>
      <c r="C211" s="8"/>
      <c r="D211" s="8"/>
      <c r="E211" s="8">
        <v>99500</v>
      </c>
      <c r="F211" s="8"/>
      <c r="G211" s="8"/>
      <c r="H211" s="8"/>
      <c r="I211" s="8"/>
      <c r="J211" s="8"/>
      <c r="K211" s="8"/>
      <c r="L211" s="72" t="s">
        <v>509</v>
      </c>
      <c r="M211" s="246"/>
      <c r="P211" s="248"/>
    </row>
    <row r="212" spans="1:16" ht="25.5" hidden="1" x14ac:dyDescent="0.25">
      <c r="A212" s="40"/>
      <c r="B212" s="49" t="s">
        <v>93</v>
      </c>
      <c r="C212" s="2">
        <f>C213</f>
        <v>0</v>
      </c>
      <c r="D212" s="2">
        <f t="shared" ref="D212:H212" si="47">D213</f>
        <v>0</v>
      </c>
      <c r="E212" s="2">
        <f t="shared" si="47"/>
        <v>0</v>
      </c>
      <c r="F212" s="2">
        <f t="shared" si="47"/>
        <v>0</v>
      </c>
      <c r="G212" s="2">
        <f t="shared" si="47"/>
        <v>0</v>
      </c>
      <c r="H212" s="2">
        <f t="shared" si="47"/>
        <v>0</v>
      </c>
      <c r="I212" s="34"/>
      <c r="J212" s="24"/>
      <c r="K212" s="24"/>
      <c r="L212" s="72"/>
      <c r="M212" s="246"/>
      <c r="P212" s="248"/>
    </row>
    <row r="213" spans="1:16" ht="15.75" hidden="1" x14ac:dyDescent="0.25">
      <c r="A213" s="40"/>
      <c r="B213" s="88"/>
      <c r="C213" s="2"/>
      <c r="D213" s="115"/>
      <c r="E213" s="115"/>
      <c r="F213" s="2"/>
      <c r="G213" s="2"/>
      <c r="H213" s="2"/>
      <c r="I213" s="34"/>
      <c r="J213" s="24"/>
      <c r="K213" s="24"/>
      <c r="L213" s="72"/>
      <c r="M213" s="246"/>
      <c r="P213" s="248"/>
    </row>
    <row r="214" spans="1:16" ht="15.75" hidden="1" x14ac:dyDescent="0.25">
      <c r="A214" s="40"/>
      <c r="B214" s="88"/>
      <c r="C214" s="2"/>
      <c r="D214" s="115"/>
      <c r="E214" s="115"/>
      <c r="F214" s="2"/>
      <c r="G214" s="2"/>
      <c r="H214" s="2"/>
      <c r="I214" s="34"/>
      <c r="J214" s="24"/>
      <c r="K214" s="24"/>
      <c r="L214" s="72"/>
      <c r="M214" s="246"/>
      <c r="P214" s="248"/>
    </row>
    <row r="215" spans="1:16" ht="15.75" hidden="1" x14ac:dyDescent="0.25">
      <c r="A215" s="40"/>
      <c r="B215" s="30"/>
      <c r="C215" s="2"/>
      <c r="D215" s="115"/>
      <c r="E215" s="115"/>
      <c r="F215" s="2"/>
      <c r="G215" s="2"/>
      <c r="H215" s="2"/>
      <c r="I215" s="34"/>
      <c r="J215" s="24"/>
      <c r="K215" s="24"/>
      <c r="L215" s="72"/>
      <c r="M215" s="246"/>
      <c r="P215" s="248"/>
    </row>
    <row r="216" spans="1:16" ht="63.75" x14ac:dyDescent="0.25">
      <c r="A216" s="116" t="s">
        <v>119</v>
      </c>
      <c r="B216" s="67" t="s">
        <v>120</v>
      </c>
      <c r="C216" s="42">
        <f t="shared" ref="C216:H216" si="48">C217</f>
        <v>320282192</v>
      </c>
      <c r="D216" s="42">
        <f t="shared" si="48"/>
        <v>93478783</v>
      </c>
      <c r="E216" s="42">
        <f t="shared" si="48"/>
        <v>0</v>
      </c>
      <c r="F216" s="42">
        <f t="shared" si="48"/>
        <v>0</v>
      </c>
      <c r="G216" s="42">
        <f t="shared" si="48"/>
        <v>0</v>
      </c>
      <c r="H216" s="42">
        <f t="shared" si="48"/>
        <v>0</v>
      </c>
      <c r="I216" s="113"/>
      <c r="J216" s="113"/>
      <c r="K216" s="113"/>
      <c r="L216" s="1"/>
      <c r="M216" s="246"/>
      <c r="P216" s="248"/>
    </row>
    <row r="217" spans="1:16" ht="25.5" x14ac:dyDescent="0.25">
      <c r="A217" s="116"/>
      <c r="B217" s="23" t="s">
        <v>114</v>
      </c>
      <c r="C217" s="6">
        <f t="shared" ref="C217:H217" si="49">C218+C219</f>
        <v>320282192</v>
      </c>
      <c r="D217" s="6">
        <f t="shared" si="49"/>
        <v>93478783</v>
      </c>
      <c r="E217" s="6">
        <f t="shared" si="49"/>
        <v>0</v>
      </c>
      <c r="F217" s="6">
        <f t="shared" si="49"/>
        <v>0</v>
      </c>
      <c r="G217" s="6">
        <f t="shared" si="49"/>
        <v>0</v>
      </c>
      <c r="H217" s="6">
        <f t="shared" si="49"/>
        <v>0</v>
      </c>
      <c r="I217" s="113"/>
      <c r="J217" s="113"/>
      <c r="K217" s="113"/>
      <c r="L217" s="1"/>
      <c r="M217" s="246"/>
      <c r="P217" s="248"/>
    </row>
    <row r="218" spans="1:16" ht="171" customHeight="1" x14ac:dyDescent="0.25">
      <c r="A218" s="116"/>
      <c r="B218" s="30" t="s">
        <v>370</v>
      </c>
      <c r="C218" s="13">
        <v>320282192</v>
      </c>
      <c r="D218" s="13">
        <v>93478783</v>
      </c>
      <c r="E218" s="13"/>
      <c r="F218" s="13"/>
      <c r="G218" s="13"/>
      <c r="H218" s="13"/>
      <c r="I218" s="9"/>
      <c r="J218" s="9"/>
      <c r="K218" s="9"/>
      <c r="L218" s="1" t="s">
        <v>466</v>
      </c>
      <c r="M218" s="246"/>
      <c r="P218" s="248"/>
    </row>
    <row r="219" spans="1:16" ht="15.75" hidden="1" x14ac:dyDescent="0.25">
      <c r="A219" s="116"/>
      <c r="B219" s="88"/>
      <c r="C219" s="2"/>
      <c r="D219" s="2"/>
      <c r="E219" s="2"/>
      <c r="F219" s="2"/>
      <c r="G219" s="2"/>
      <c r="H219" s="2"/>
      <c r="I219" s="113"/>
      <c r="J219" s="113"/>
      <c r="K219" s="113"/>
      <c r="L219" s="1"/>
      <c r="M219" s="246"/>
      <c r="P219" s="248"/>
    </row>
    <row r="220" spans="1:16" ht="38.25" x14ac:dyDescent="0.25">
      <c r="A220" s="59" t="s">
        <v>121</v>
      </c>
      <c r="B220" s="117" t="s">
        <v>225</v>
      </c>
      <c r="C220" s="42">
        <f t="shared" ref="C220:H220" si="50">C221</f>
        <v>0</v>
      </c>
      <c r="D220" s="42">
        <f t="shared" si="50"/>
        <v>0</v>
      </c>
      <c r="E220" s="42">
        <f t="shared" si="50"/>
        <v>0</v>
      </c>
      <c r="F220" s="42">
        <f t="shared" si="50"/>
        <v>0</v>
      </c>
      <c r="G220" s="42">
        <f t="shared" si="50"/>
        <v>246848</v>
      </c>
      <c r="H220" s="42">
        <f t="shared" si="50"/>
        <v>246848</v>
      </c>
      <c r="I220" s="113"/>
      <c r="J220" s="113"/>
      <c r="K220" s="113"/>
      <c r="L220" s="1"/>
      <c r="M220" s="246"/>
      <c r="P220" s="248"/>
    </row>
    <row r="221" spans="1:16" ht="25.5" x14ac:dyDescent="0.25">
      <c r="A221" s="59"/>
      <c r="B221" s="23" t="s">
        <v>114</v>
      </c>
      <c r="C221" s="6">
        <f t="shared" ref="C221:H221" si="51">C222+C223+C224</f>
        <v>0</v>
      </c>
      <c r="D221" s="6">
        <f t="shared" si="51"/>
        <v>0</v>
      </c>
      <c r="E221" s="6">
        <f t="shared" si="51"/>
        <v>0</v>
      </c>
      <c r="F221" s="6">
        <f t="shared" si="51"/>
        <v>0</v>
      </c>
      <c r="G221" s="6">
        <f t="shared" si="51"/>
        <v>246848</v>
      </c>
      <c r="H221" s="6">
        <f t="shared" si="51"/>
        <v>246848</v>
      </c>
      <c r="I221" s="113"/>
      <c r="J221" s="113"/>
      <c r="K221" s="113"/>
      <c r="L221" s="1"/>
      <c r="M221" s="246"/>
      <c r="P221" s="248"/>
    </row>
    <row r="222" spans="1:16" ht="15.75" x14ac:dyDescent="0.25">
      <c r="A222" s="59"/>
      <c r="B222" s="32" t="s">
        <v>371</v>
      </c>
      <c r="C222" s="13"/>
      <c r="D222" s="13"/>
      <c r="E222" s="13"/>
      <c r="F222" s="13"/>
      <c r="G222" s="13"/>
      <c r="H222" s="13"/>
      <c r="I222" s="16"/>
      <c r="J222" s="16"/>
      <c r="K222" s="16"/>
      <c r="L222" s="23"/>
      <c r="M222" s="246"/>
      <c r="P222" s="248"/>
    </row>
    <row r="223" spans="1:16" ht="60" customHeight="1" x14ac:dyDescent="0.25">
      <c r="A223" s="59"/>
      <c r="B223" s="236" t="s">
        <v>372</v>
      </c>
      <c r="C223" s="8"/>
      <c r="D223" s="8"/>
      <c r="E223" s="8"/>
      <c r="F223" s="8"/>
      <c r="G223" s="8">
        <v>100</v>
      </c>
      <c r="H223" s="8">
        <v>100</v>
      </c>
      <c r="I223" s="9"/>
      <c r="J223" s="9"/>
      <c r="K223" s="9"/>
      <c r="L223" s="21" t="s">
        <v>493</v>
      </c>
      <c r="M223" s="246"/>
      <c r="P223" s="248"/>
    </row>
    <row r="224" spans="1:16" ht="25.5" x14ac:dyDescent="0.25">
      <c r="A224" s="59"/>
      <c r="B224" s="237"/>
      <c r="C224" s="2"/>
      <c r="D224" s="2"/>
      <c r="E224" s="2"/>
      <c r="F224" s="2"/>
      <c r="G224" s="2">
        <v>246748</v>
      </c>
      <c r="H224" s="2">
        <v>246748</v>
      </c>
      <c r="I224" s="113"/>
      <c r="J224" s="113"/>
      <c r="K224" s="113"/>
      <c r="L224" s="1" t="s">
        <v>510</v>
      </c>
      <c r="M224" s="246"/>
      <c r="P224" s="248"/>
    </row>
    <row r="225" spans="1:16" ht="51" x14ac:dyDescent="0.25">
      <c r="A225" s="40" t="s">
        <v>50</v>
      </c>
      <c r="B225" s="67" t="s">
        <v>51</v>
      </c>
      <c r="C225" s="42">
        <f>C226+C232</f>
        <v>0</v>
      </c>
      <c r="D225" s="42">
        <f t="shared" ref="D225:H225" si="52">D226+D232</f>
        <v>0</v>
      </c>
      <c r="E225" s="42">
        <f t="shared" si="52"/>
        <v>0</v>
      </c>
      <c r="F225" s="42">
        <f t="shared" si="52"/>
        <v>0</v>
      </c>
      <c r="G225" s="42">
        <f t="shared" si="52"/>
        <v>205584</v>
      </c>
      <c r="H225" s="42">
        <f t="shared" si="52"/>
        <v>205584</v>
      </c>
      <c r="I225" s="42" t="e">
        <f>I226+#REF!+I232</f>
        <v>#REF!</v>
      </c>
      <c r="J225" s="42" t="e">
        <f>J226+#REF!+J232</f>
        <v>#REF!</v>
      </c>
      <c r="K225" s="42" t="e">
        <f>K226+#REF!+K232</f>
        <v>#REF!</v>
      </c>
      <c r="L225" s="1"/>
      <c r="M225" s="246"/>
      <c r="O225" s="36"/>
      <c r="P225" s="248"/>
    </row>
    <row r="226" spans="1:16" ht="51" x14ac:dyDescent="0.25">
      <c r="A226" s="27" t="s">
        <v>52</v>
      </c>
      <c r="B226" s="67" t="s">
        <v>53</v>
      </c>
      <c r="C226" s="42">
        <f t="shared" ref="C226:H226" si="53">C227</f>
        <v>0</v>
      </c>
      <c r="D226" s="42">
        <f t="shared" si="53"/>
        <v>0</v>
      </c>
      <c r="E226" s="42">
        <f t="shared" si="53"/>
        <v>0</v>
      </c>
      <c r="F226" s="42">
        <f t="shared" si="53"/>
        <v>0</v>
      </c>
      <c r="G226" s="42">
        <f t="shared" si="53"/>
        <v>205584</v>
      </c>
      <c r="H226" s="42">
        <f t="shared" si="53"/>
        <v>205584</v>
      </c>
      <c r="I226" s="24"/>
      <c r="J226" s="24"/>
      <c r="K226" s="24"/>
      <c r="L226" s="1"/>
      <c r="M226" s="246"/>
      <c r="P226" s="248"/>
    </row>
    <row r="227" spans="1:16" ht="38.25" x14ac:dyDescent="0.25">
      <c r="A227" s="118"/>
      <c r="B227" s="49" t="s">
        <v>54</v>
      </c>
      <c r="C227" s="6">
        <f t="shared" ref="C227:H227" si="54">C228+C229+C230+C231</f>
        <v>0</v>
      </c>
      <c r="D227" s="6">
        <f t="shared" si="54"/>
        <v>0</v>
      </c>
      <c r="E227" s="6">
        <f t="shared" si="54"/>
        <v>0</v>
      </c>
      <c r="F227" s="6">
        <f t="shared" si="54"/>
        <v>0</v>
      </c>
      <c r="G227" s="6">
        <f t="shared" si="54"/>
        <v>205584</v>
      </c>
      <c r="H227" s="6">
        <f t="shared" si="54"/>
        <v>205584</v>
      </c>
      <c r="I227" s="24">
        <f>-I228</f>
        <v>0</v>
      </c>
      <c r="J227" s="24">
        <f>-J228</f>
        <v>0</v>
      </c>
      <c r="K227" s="24">
        <f>-K228</f>
        <v>0</v>
      </c>
      <c r="L227" s="1"/>
      <c r="M227" s="246"/>
      <c r="P227" s="248"/>
    </row>
    <row r="228" spans="1:16" ht="44.25" customHeight="1" x14ac:dyDescent="0.25">
      <c r="A228" s="119"/>
      <c r="B228" s="1"/>
      <c r="C228" s="2"/>
      <c r="D228" s="2"/>
      <c r="E228" s="2"/>
      <c r="F228" s="2"/>
      <c r="G228" s="2">
        <v>205584</v>
      </c>
      <c r="H228" s="2">
        <v>205584</v>
      </c>
      <c r="I228" s="24"/>
      <c r="J228" s="24"/>
      <c r="K228" s="24"/>
      <c r="L228" s="1" t="s">
        <v>511</v>
      </c>
      <c r="M228" s="246"/>
      <c r="P228" s="248"/>
    </row>
    <row r="229" spans="1:16" ht="15.75" hidden="1" x14ac:dyDescent="0.25">
      <c r="A229" s="119"/>
      <c r="B229" s="1"/>
      <c r="C229" s="2"/>
      <c r="D229" s="2"/>
      <c r="E229" s="2"/>
      <c r="F229" s="2"/>
      <c r="G229" s="2"/>
      <c r="H229" s="2"/>
      <c r="I229" s="24"/>
      <c r="J229" s="24"/>
      <c r="K229" s="24"/>
      <c r="L229" s="1"/>
      <c r="M229" s="246"/>
      <c r="P229" s="248"/>
    </row>
    <row r="230" spans="1:16" ht="15.75" hidden="1" x14ac:dyDescent="0.25">
      <c r="A230" s="119"/>
      <c r="B230" s="1"/>
      <c r="C230" s="2"/>
      <c r="D230" s="2"/>
      <c r="E230" s="2"/>
      <c r="F230" s="2"/>
      <c r="G230" s="2"/>
      <c r="H230" s="2"/>
      <c r="I230" s="24"/>
      <c r="J230" s="24"/>
      <c r="K230" s="24"/>
      <c r="L230" s="1"/>
      <c r="M230" s="246"/>
      <c r="P230" s="248"/>
    </row>
    <row r="231" spans="1:16" ht="15.75" hidden="1" x14ac:dyDescent="0.25">
      <c r="A231" s="119"/>
      <c r="B231" s="1"/>
      <c r="C231" s="2"/>
      <c r="D231" s="2"/>
      <c r="E231" s="2"/>
      <c r="F231" s="2"/>
      <c r="G231" s="2"/>
      <c r="H231" s="2"/>
      <c r="I231" s="24"/>
      <c r="J231" s="24"/>
      <c r="K231" s="24"/>
      <c r="L231" s="1"/>
      <c r="M231" s="246"/>
      <c r="P231" s="248"/>
    </row>
    <row r="232" spans="1:16" ht="76.5" hidden="1" x14ac:dyDescent="0.25">
      <c r="A232" s="27" t="s">
        <v>206</v>
      </c>
      <c r="B232" s="41" t="s">
        <v>207</v>
      </c>
      <c r="C232" s="42">
        <f t="shared" ref="C232:H233" si="55">C233</f>
        <v>0</v>
      </c>
      <c r="D232" s="42">
        <f t="shared" si="55"/>
        <v>0</v>
      </c>
      <c r="E232" s="42">
        <f t="shared" si="55"/>
        <v>0</v>
      </c>
      <c r="F232" s="42">
        <f t="shared" si="55"/>
        <v>0</v>
      </c>
      <c r="G232" s="42">
        <f t="shared" si="55"/>
        <v>0</v>
      </c>
      <c r="H232" s="42">
        <f t="shared" si="55"/>
        <v>0</v>
      </c>
      <c r="I232" s="24"/>
      <c r="J232" s="24"/>
      <c r="K232" s="24"/>
      <c r="L232" s="1"/>
      <c r="M232" s="246"/>
      <c r="P232" s="248"/>
    </row>
    <row r="233" spans="1:16" ht="38.25" hidden="1" x14ac:dyDescent="0.25">
      <c r="A233" s="40"/>
      <c r="B233" s="49" t="s">
        <v>54</v>
      </c>
      <c r="C233" s="6">
        <f t="shared" si="55"/>
        <v>0</v>
      </c>
      <c r="D233" s="6">
        <f t="shared" si="55"/>
        <v>0</v>
      </c>
      <c r="E233" s="6">
        <f t="shared" si="55"/>
        <v>0</v>
      </c>
      <c r="F233" s="6">
        <f t="shared" si="55"/>
        <v>0</v>
      </c>
      <c r="G233" s="6">
        <f t="shared" si="55"/>
        <v>0</v>
      </c>
      <c r="H233" s="6">
        <f t="shared" si="55"/>
        <v>0</v>
      </c>
      <c r="I233" s="24"/>
      <c r="J233" s="24"/>
      <c r="K233" s="24"/>
      <c r="L233" s="1"/>
      <c r="M233" s="246"/>
      <c r="P233" s="248"/>
    </row>
    <row r="234" spans="1:16" ht="15.75" hidden="1" x14ac:dyDescent="0.25">
      <c r="A234" s="40"/>
      <c r="B234" s="49"/>
      <c r="C234" s="2"/>
      <c r="D234" s="2"/>
      <c r="E234" s="2"/>
      <c r="F234" s="2"/>
      <c r="G234" s="2"/>
      <c r="H234" s="2"/>
      <c r="I234" s="24"/>
      <c r="J234" s="24"/>
      <c r="K234" s="24"/>
      <c r="L234" s="87"/>
      <c r="M234" s="246"/>
      <c r="P234" s="248"/>
    </row>
    <row r="235" spans="1:16" ht="15.75" hidden="1" x14ac:dyDescent="0.25">
      <c r="A235" s="40"/>
      <c r="B235" s="29"/>
      <c r="C235" s="2"/>
      <c r="D235" s="2"/>
      <c r="E235" s="2"/>
      <c r="F235" s="2"/>
      <c r="G235" s="2"/>
      <c r="H235" s="2"/>
      <c r="I235" s="24"/>
      <c r="J235" s="24"/>
      <c r="K235" s="24"/>
      <c r="L235" s="1"/>
      <c r="M235" s="246"/>
      <c r="P235" s="248"/>
    </row>
    <row r="236" spans="1:16" ht="74.25" customHeight="1" x14ac:dyDescent="0.25">
      <c r="A236" s="27" t="s">
        <v>445</v>
      </c>
      <c r="B236" s="67" t="s">
        <v>55</v>
      </c>
      <c r="C236" s="42">
        <f>C237+C244+C251+C256</f>
        <v>0</v>
      </c>
      <c r="D236" s="42">
        <f t="shared" ref="D236:H236" si="56">D237+D244+D251+D256</f>
        <v>0</v>
      </c>
      <c r="E236" s="42">
        <f t="shared" si="56"/>
        <v>3556521</v>
      </c>
      <c r="F236" s="42">
        <f t="shared" si="56"/>
        <v>17712291</v>
      </c>
      <c r="G236" s="42">
        <f t="shared" si="56"/>
        <v>2488709</v>
      </c>
      <c r="H236" s="42">
        <f t="shared" si="56"/>
        <v>2488709</v>
      </c>
      <c r="I236" s="25"/>
      <c r="J236" s="25"/>
      <c r="K236" s="25"/>
      <c r="L236" s="1"/>
      <c r="M236" s="246"/>
      <c r="O236" s="36"/>
      <c r="P236" s="248"/>
    </row>
    <row r="237" spans="1:16" ht="51" x14ac:dyDescent="0.25">
      <c r="A237" s="27" t="s">
        <v>208</v>
      </c>
      <c r="B237" s="120" t="s">
        <v>209</v>
      </c>
      <c r="C237" s="42">
        <f>C238+C240</f>
        <v>0</v>
      </c>
      <c r="D237" s="42">
        <f t="shared" ref="D237:H237" si="57">D238+D240</f>
        <v>0</v>
      </c>
      <c r="E237" s="42">
        <f t="shared" si="57"/>
        <v>0</v>
      </c>
      <c r="F237" s="42">
        <f t="shared" si="57"/>
        <v>17712291</v>
      </c>
      <c r="G237" s="42">
        <f t="shared" si="57"/>
        <v>2188709</v>
      </c>
      <c r="H237" s="42">
        <f t="shared" si="57"/>
        <v>2188709</v>
      </c>
      <c r="I237" s="25"/>
      <c r="J237" s="25"/>
      <c r="K237" s="25"/>
      <c r="L237" s="1"/>
      <c r="M237" s="246"/>
      <c r="P237" s="248"/>
    </row>
    <row r="238" spans="1:16" ht="25.5" hidden="1" x14ac:dyDescent="0.25">
      <c r="A238" s="27"/>
      <c r="B238" s="23" t="s">
        <v>90</v>
      </c>
      <c r="C238" s="6">
        <f t="shared" ref="C238:H238" si="58">C239</f>
        <v>0</v>
      </c>
      <c r="D238" s="6">
        <f t="shared" si="58"/>
        <v>0</v>
      </c>
      <c r="E238" s="6">
        <f t="shared" si="58"/>
        <v>0</v>
      </c>
      <c r="F238" s="6">
        <f t="shared" si="58"/>
        <v>0</v>
      </c>
      <c r="G238" s="6">
        <f t="shared" si="58"/>
        <v>0</v>
      </c>
      <c r="H238" s="6">
        <f t="shared" si="58"/>
        <v>0</v>
      </c>
      <c r="I238" s="25"/>
      <c r="J238" s="25"/>
      <c r="K238" s="25"/>
      <c r="L238" s="1"/>
      <c r="M238" s="246"/>
      <c r="P238" s="248"/>
    </row>
    <row r="239" spans="1:16" ht="15.75" hidden="1" x14ac:dyDescent="0.25">
      <c r="A239" s="121"/>
      <c r="B239" s="122"/>
      <c r="C239" s="6"/>
      <c r="D239" s="6"/>
      <c r="E239" s="6"/>
      <c r="F239" s="6"/>
      <c r="G239" s="6"/>
      <c r="H239" s="2"/>
      <c r="I239" s="25"/>
      <c r="J239" s="25"/>
      <c r="K239" s="25"/>
      <c r="L239" s="1"/>
      <c r="M239" s="246"/>
      <c r="P239" s="248"/>
    </row>
    <row r="240" spans="1:16" ht="25.5" x14ac:dyDescent="0.25">
      <c r="A240" s="121"/>
      <c r="B240" s="122" t="s">
        <v>56</v>
      </c>
      <c r="C240" s="6">
        <f>C243</f>
        <v>0</v>
      </c>
      <c r="D240" s="6">
        <f t="shared" ref="D240:E240" si="59">D243</f>
        <v>0</v>
      </c>
      <c r="E240" s="6">
        <f t="shared" si="59"/>
        <v>0</v>
      </c>
      <c r="F240" s="6">
        <f>F243+F241+F242</f>
        <v>17712291</v>
      </c>
      <c r="G240" s="6">
        <f t="shared" ref="G240:H240" si="60">G243+G241+G242</f>
        <v>2188709</v>
      </c>
      <c r="H240" s="6">
        <f t="shared" si="60"/>
        <v>2188709</v>
      </c>
      <c r="I240" s="25"/>
      <c r="J240" s="25"/>
      <c r="K240" s="25"/>
      <c r="L240" s="1"/>
      <c r="M240" s="246"/>
      <c r="P240" s="248"/>
    </row>
    <row r="241" spans="1:16" ht="96" customHeight="1" x14ac:dyDescent="0.25">
      <c r="A241" s="121"/>
      <c r="B241" s="122"/>
      <c r="C241" s="6"/>
      <c r="D241" s="6"/>
      <c r="E241" s="6"/>
      <c r="F241" s="6">
        <v>4578458</v>
      </c>
      <c r="G241" s="6"/>
      <c r="H241" s="2"/>
      <c r="I241" s="25"/>
      <c r="J241" s="25"/>
      <c r="K241" s="25"/>
      <c r="L241" s="1" t="s">
        <v>512</v>
      </c>
      <c r="M241" s="246"/>
      <c r="P241" s="248"/>
    </row>
    <row r="242" spans="1:16" ht="156" customHeight="1" x14ac:dyDescent="0.25">
      <c r="A242" s="121"/>
      <c r="B242" s="122"/>
      <c r="C242" s="6"/>
      <c r="D242" s="6"/>
      <c r="E242" s="6"/>
      <c r="F242" s="2">
        <v>13133833</v>
      </c>
      <c r="G242" s="6"/>
      <c r="H242" s="2"/>
      <c r="I242" s="25"/>
      <c r="J242" s="25"/>
      <c r="K242" s="25"/>
      <c r="L242" s="1" t="s">
        <v>513</v>
      </c>
      <c r="M242" s="246"/>
      <c r="P242" s="248"/>
    </row>
    <row r="243" spans="1:16" ht="29.25" customHeight="1" x14ac:dyDescent="0.25">
      <c r="A243" s="121"/>
      <c r="B243" s="122"/>
      <c r="C243" s="6"/>
      <c r="D243" s="6"/>
      <c r="E243" s="6"/>
      <c r="F243" s="2"/>
      <c r="G243" s="2">
        <v>2188709</v>
      </c>
      <c r="H243" s="2">
        <v>2188709</v>
      </c>
      <c r="I243" s="25"/>
      <c r="J243" s="25"/>
      <c r="K243" s="25"/>
      <c r="L243" s="1" t="s">
        <v>267</v>
      </c>
      <c r="M243" s="246"/>
      <c r="P243" s="248"/>
    </row>
    <row r="244" spans="1:16" ht="63.75" hidden="1" x14ac:dyDescent="0.25">
      <c r="A244" s="40" t="s">
        <v>136</v>
      </c>
      <c r="B244" s="120" t="s">
        <v>137</v>
      </c>
      <c r="C244" s="42">
        <f>C245+C247+C249</f>
        <v>0</v>
      </c>
      <c r="D244" s="42">
        <f t="shared" ref="D244:H244" si="61">D245+D247+D249</f>
        <v>0</v>
      </c>
      <c r="E244" s="42">
        <f t="shared" si="61"/>
        <v>0</v>
      </c>
      <c r="F244" s="42">
        <f t="shared" si="61"/>
        <v>0</v>
      </c>
      <c r="G244" s="42">
        <f t="shared" si="61"/>
        <v>0</v>
      </c>
      <c r="H244" s="42">
        <f t="shared" si="61"/>
        <v>0</v>
      </c>
      <c r="I244" s="25"/>
      <c r="J244" s="25"/>
      <c r="K244" s="25"/>
      <c r="L244" s="1"/>
      <c r="M244" s="246"/>
      <c r="P244" s="248"/>
    </row>
    <row r="245" spans="1:16" ht="38.25" hidden="1" x14ac:dyDescent="0.25">
      <c r="A245" s="40"/>
      <c r="B245" s="23" t="s">
        <v>77</v>
      </c>
      <c r="C245" s="6">
        <f>C246</f>
        <v>0</v>
      </c>
      <c r="D245" s="6">
        <f t="shared" ref="D245:H245" si="62">D246</f>
        <v>0</v>
      </c>
      <c r="E245" s="6">
        <f t="shared" si="62"/>
        <v>0</v>
      </c>
      <c r="F245" s="6">
        <f t="shared" si="62"/>
        <v>0</v>
      </c>
      <c r="G245" s="6">
        <f t="shared" si="62"/>
        <v>0</v>
      </c>
      <c r="H245" s="6">
        <f t="shared" si="62"/>
        <v>0</v>
      </c>
      <c r="I245" s="25"/>
      <c r="J245" s="25"/>
      <c r="K245" s="25"/>
      <c r="L245" s="1"/>
      <c r="M245" s="246"/>
      <c r="P245" s="248"/>
    </row>
    <row r="246" spans="1:16" ht="15.75" hidden="1" x14ac:dyDescent="0.25">
      <c r="A246" s="40"/>
      <c r="B246" s="23"/>
      <c r="C246" s="6"/>
      <c r="D246" s="6"/>
      <c r="E246" s="6"/>
      <c r="F246" s="6"/>
      <c r="G246" s="6"/>
      <c r="H246" s="6"/>
      <c r="I246" s="25"/>
      <c r="J246" s="25"/>
      <c r="K246" s="25"/>
      <c r="L246" s="1"/>
      <c r="M246" s="246"/>
      <c r="P246" s="248"/>
    </row>
    <row r="247" spans="1:16" ht="25.5" hidden="1" x14ac:dyDescent="0.25">
      <c r="A247" s="40"/>
      <c r="B247" s="23" t="s">
        <v>90</v>
      </c>
      <c r="C247" s="6">
        <f>C248</f>
        <v>0</v>
      </c>
      <c r="D247" s="6">
        <f t="shared" ref="D247:H247" si="63">D248</f>
        <v>0</v>
      </c>
      <c r="E247" s="6">
        <f t="shared" si="63"/>
        <v>0</v>
      </c>
      <c r="F247" s="6">
        <f t="shared" si="63"/>
        <v>0</v>
      </c>
      <c r="G247" s="6">
        <f t="shared" si="63"/>
        <v>0</v>
      </c>
      <c r="H247" s="6">
        <f t="shared" si="63"/>
        <v>0</v>
      </c>
      <c r="I247" s="25"/>
      <c r="J247" s="25"/>
      <c r="K247" s="25"/>
      <c r="L247" s="1"/>
      <c r="M247" s="246"/>
      <c r="P247" s="248"/>
    </row>
    <row r="248" spans="1:16" ht="15.75" hidden="1" x14ac:dyDescent="0.25">
      <c r="A248" s="40"/>
      <c r="B248" s="57"/>
      <c r="C248" s="2"/>
      <c r="D248" s="2"/>
      <c r="E248" s="2"/>
      <c r="F248" s="2"/>
      <c r="G248" s="2"/>
      <c r="H248" s="2"/>
      <c r="I248" s="25"/>
      <c r="J248" s="25"/>
      <c r="K248" s="25"/>
      <c r="L248" s="1"/>
      <c r="M248" s="246"/>
      <c r="P248" s="248"/>
    </row>
    <row r="249" spans="1:16" ht="25.5" hidden="1" x14ac:dyDescent="0.25">
      <c r="A249" s="40"/>
      <c r="B249" s="49" t="s">
        <v>93</v>
      </c>
      <c r="C249" s="6">
        <f>C250</f>
        <v>0</v>
      </c>
      <c r="D249" s="6">
        <f t="shared" ref="D249:H249" si="64">D250</f>
        <v>0</v>
      </c>
      <c r="E249" s="6">
        <f t="shared" si="64"/>
        <v>0</v>
      </c>
      <c r="F249" s="6">
        <f t="shared" si="64"/>
        <v>0</v>
      </c>
      <c r="G249" s="6">
        <f t="shared" si="64"/>
        <v>0</v>
      </c>
      <c r="H249" s="6">
        <f t="shared" si="64"/>
        <v>0</v>
      </c>
      <c r="I249" s="25"/>
      <c r="J249" s="25"/>
      <c r="K249" s="25"/>
      <c r="L249" s="1"/>
      <c r="M249" s="246"/>
      <c r="P249" s="248"/>
    </row>
    <row r="250" spans="1:16" ht="15.75" hidden="1" x14ac:dyDescent="0.25">
      <c r="A250" s="40"/>
      <c r="B250" s="57"/>
      <c r="C250" s="2"/>
      <c r="D250" s="2"/>
      <c r="E250" s="2"/>
      <c r="F250" s="2"/>
      <c r="G250" s="2"/>
      <c r="H250" s="2"/>
      <c r="I250" s="25"/>
      <c r="J250" s="25"/>
      <c r="K250" s="25"/>
      <c r="L250" s="1"/>
      <c r="M250" s="246"/>
      <c r="P250" s="248"/>
    </row>
    <row r="251" spans="1:16" ht="84.75" customHeight="1" x14ac:dyDescent="0.25">
      <c r="A251" s="40" t="s">
        <v>175</v>
      </c>
      <c r="B251" s="120" t="s">
        <v>176</v>
      </c>
      <c r="C251" s="42">
        <f t="shared" ref="C251:H251" si="65">C252</f>
        <v>0</v>
      </c>
      <c r="D251" s="42">
        <f t="shared" si="65"/>
        <v>0</v>
      </c>
      <c r="E251" s="42">
        <f t="shared" si="65"/>
        <v>3556521</v>
      </c>
      <c r="F251" s="42">
        <f t="shared" si="65"/>
        <v>0</v>
      </c>
      <c r="G251" s="42">
        <f t="shared" si="65"/>
        <v>0</v>
      </c>
      <c r="H251" s="42">
        <f t="shared" si="65"/>
        <v>0</v>
      </c>
      <c r="I251" s="25"/>
      <c r="J251" s="25"/>
      <c r="K251" s="25"/>
      <c r="L251" s="1"/>
      <c r="M251" s="246"/>
      <c r="P251" s="248"/>
    </row>
    <row r="252" spans="1:16" ht="25.5" x14ac:dyDescent="0.25">
      <c r="A252" s="40"/>
      <c r="B252" s="122" t="s">
        <v>56</v>
      </c>
      <c r="C252" s="6">
        <f t="shared" ref="C252:H252" si="66">C253+C254+C255</f>
        <v>0</v>
      </c>
      <c r="D252" s="6">
        <f t="shared" si="66"/>
        <v>0</v>
      </c>
      <c r="E252" s="6">
        <f t="shared" si="66"/>
        <v>3556521</v>
      </c>
      <c r="F252" s="6">
        <f t="shared" si="66"/>
        <v>0</v>
      </c>
      <c r="G252" s="6">
        <f t="shared" si="66"/>
        <v>0</v>
      </c>
      <c r="H252" s="6">
        <f t="shared" si="66"/>
        <v>0</v>
      </c>
      <c r="I252" s="25"/>
      <c r="J252" s="25"/>
      <c r="K252" s="25"/>
      <c r="L252" s="1"/>
      <c r="M252" s="246"/>
      <c r="P252" s="248"/>
    </row>
    <row r="253" spans="1:16" ht="69.75" customHeight="1" x14ac:dyDescent="0.25">
      <c r="A253" s="40"/>
      <c r="B253" s="1"/>
      <c r="C253" s="2"/>
      <c r="D253" s="2"/>
      <c r="E253" s="2">
        <v>2677121</v>
      </c>
      <c r="F253" s="2"/>
      <c r="G253" s="2"/>
      <c r="H253" s="2"/>
      <c r="I253" s="25"/>
      <c r="J253" s="25"/>
      <c r="K253" s="25"/>
      <c r="L253" s="1" t="s">
        <v>268</v>
      </c>
      <c r="M253" s="246"/>
      <c r="P253" s="248"/>
    </row>
    <row r="254" spans="1:16" ht="41.25" customHeight="1" x14ac:dyDescent="0.25">
      <c r="A254" s="40"/>
      <c r="B254" s="1"/>
      <c r="C254" s="2"/>
      <c r="D254" s="2"/>
      <c r="E254" s="2">
        <v>879400</v>
      </c>
      <c r="F254" s="2"/>
      <c r="G254" s="2"/>
      <c r="H254" s="2"/>
      <c r="I254" s="25"/>
      <c r="J254" s="25"/>
      <c r="K254" s="25"/>
      <c r="L254" s="1" t="s">
        <v>269</v>
      </c>
      <c r="M254" s="246"/>
      <c r="P254" s="248"/>
    </row>
    <row r="255" spans="1:16" ht="15.75" hidden="1" x14ac:dyDescent="0.25">
      <c r="A255" s="40"/>
      <c r="B255" s="1"/>
      <c r="C255" s="2"/>
      <c r="D255" s="2"/>
      <c r="E255" s="2"/>
      <c r="F255" s="2"/>
      <c r="G255" s="2"/>
      <c r="H255" s="2"/>
      <c r="I255" s="25"/>
      <c r="J255" s="25"/>
      <c r="K255" s="25"/>
      <c r="L255" s="1"/>
      <c r="M255" s="246"/>
      <c r="P255" s="248"/>
    </row>
    <row r="256" spans="1:16" ht="38.25" x14ac:dyDescent="0.25">
      <c r="A256" s="40" t="s">
        <v>226</v>
      </c>
      <c r="B256" s="120" t="s">
        <v>227</v>
      </c>
      <c r="C256" s="42">
        <f>C257+C259+C261</f>
        <v>0</v>
      </c>
      <c r="D256" s="42">
        <f t="shared" ref="D256:H256" si="67">D257+D259+D261</f>
        <v>0</v>
      </c>
      <c r="E256" s="42">
        <f t="shared" si="67"/>
        <v>0</v>
      </c>
      <c r="F256" s="42">
        <f t="shared" si="67"/>
        <v>0</v>
      </c>
      <c r="G256" s="42">
        <f t="shared" si="67"/>
        <v>300000</v>
      </c>
      <c r="H256" s="42">
        <f t="shared" si="67"/>
        <v>300000</v>
      </c>
      <c r="I256" s="42">
        <f t="shared" ref="I256:K256" si="68">I257+I259</f>
        <v>0</v>
      </c>
      <c r="J256" s="42">
        <f t="shared" si="68"/>
        <v>0</v>
      </c>
      <c r="K256" s="42">
        <f t="shared" si="68"/>
        <v>0</v>
      </c>
      <c r="L256" s="1"/>
      <c r="M256" s="246"/>
      <c r="P256" s="248"/>
    </row>
    <row r="257" spans="1:16" ht="15.75" hidden="1" x14ac:dyDescent="0.25">
      <c r="A257" s="40"/>
      <c r="B257" s="122" t="s">
        <v>62</v>
      </c>
      <c r="C257" s="6">
        <f>C258</f>
        <v>0</v>
      </c>
      <c r="D257" s="6">
        <f t="shared" ref="D257:K257" si="69">D258</f>
        <v>0</v>
      </c>
      <c r="E257" s="6">
        <f t="shared" si="69"/>
        <v>0</v>
      </c>
      <c r="F257" s="6">
        <f t="shared" si="69"/>
        <v>0</v>
      </c>
      <c r="G257" s="6">
        <f t="shared" si="69"/>
        <v>0</v>
      </c>
      <c r="H257" s="6">
        <f t="shared" si="69"/>
        <v>0</v>
      </c>
      <c r="I257" s="2">
        <f t="shared" si="69"/>
        <v>0</v>
      </c>
      <c r="J257" s="2">
        <f t="shared" si="69"/>
        <v>0</v>
      </c>
      <c r="K257" s="2">
        <f t="shared" si="69"/>
        <v>0</v>
      </c>
      <c r="L257" s="1"/>
      <c r="M257" s="246"/>
      <c r="P257" s="248"/>
    </row>
    <row r="258" spans="1:16" ht="15.75" hidden="1" x14ac:dyDescent="0.25">
      <c r="A258" s="40"/>
      <c r="B258" s="1"/>
      <c r="C258" s="2"/>
      <c r="D258" s="2"/>
      <c r="E258" s="2"/>
      <c r="F258" s="2"/>
      <c r="G258" s="2"/>
      <c r="H258" s="2"/>
      <c r="I258" s="25"/>
      <c r="J258" s="25"/>
      <c r="K258" s="25"/>
      <c r="L258" s="1"/>
      <c r="M258" s="246"/>
      <c r="P258" s="248"/>
    </row>
    <row r="259" spans="1:16" ht="25.5" hidden="1" x14ac:dyDescent="0.25">
      <c r="A259" s="40"/>
      <c r="B259" s="122" t="s">
        <v>190</v>
      </c>
      <c r="C259" s="6">
        <f>C260</f>
        <v>0</v>
      </c>
      <c r="D259" s="6">
        <f t="shared" ref="D259:H259" si="70">D260</f>
        <v>0</v>
      </c>
      <c r="E259" s="6">
        <f t="shared" si="70"/>
        <v>0</v>
      </c>
      <c r="F259" s="6">
        <f t="shared" si="70"/>
        <v>0</v>
      </c>
      <c r="G259" s="6">
        <f t="shared" si="70"/>
        <v>0</v>
      </c>
      <c r="H259" s="6">
        <f t="shared" si="70"/>
        <v>0</v>
      </c>
      <c r="I259" s="25"/>
      <c r="J259" s="25"/>
      <c r="K259" s="25"/>
      <c r="L259" s="1"/>
      <c r="M259" s="246"/>
      <c r="P259" s="248"/>
    </row>
    <row r="260" spans="1:16" ht="15.75" hidden="1" x14ac:dyDescent="0.25">
      <c r="A260" s="40"/>
      <c r="B260" s="1"/>
      <c r="C260" s="2"/>
      <c r="D260" s="2"/>
      <c r="E260" s="2"/>
      <c r="F260" s="2"/>
      <c r="G260" s="2"/>
      <c r="H260" s="2"/>
      <c r="I260" s="25"/>
      <c r="J260" s="25"/>
      <c r="K260" s="25"/>
      <c r="L260" s="1"/>
      <c r="M260" s="246"/>
      <c r="P260" s="248"/>
    </row>
    <row r="261" spans="1:16" ht="25.5" x14ac:dyDescent="0.25">
      <c r="A261" s="40"/>
      <c r="B261" s="122" t="s">
        <v>56</v>
      </c>
      <c r="C261" s="6">
        <f>C262</f>
        <v>0</v>
      </c>
      <c r="D261" s="6">
        <f t="shared" ref="D261:H261" si="71">D262</f>
        <v>0</v>
      </c>
      <c r="E261" s="6">
        <f t="shared" si="71"/>
        <v>0</v>
      </c>
      <c r="F261" s="6">
        <f t="shared" si="71"/>
        <v>0</v>
      </c>
      <c r="G261" s="6">
        <f t="shared" si="71"/>
        <v>300000</v>
      </c>
      <c r="H261" s="6">
        <f t="shared" si="71"/>
        <v>300000</v>
      </c>
      <c r="I261" s="25"/>
      <c r="J261" s="25"/>
      <c r="K261" s="25"/>
      <c r="L261" s="1"/>
      <c r="M261" s="246"/>
      <c r="P261" s="248"/>
    </row>
    <row r="262" spans="1:16" ht="29.25" customHeight="1" x14ac:dyDescent="0.25">
      <c r="A262" s="40"/>
      <c r="B262" s="1"/>
      <c r="C262" s="2"/>
      <c r="D262" s="2"/>
      <c r="E262" s="2"/>
      <c r="F262" s="2"/>
      <c r="G262" s="2">
        <v>300000</v>
      </c>
      <c r="H262" s="2">
        <v>300000</v>
      </c>
      <c r="I262" s="25"/>
      <c r="J262" s="25"/>
      <c r="K262" s="25"/>
      <c r="L262" s="21" t="s">
        <v>493</v>
      </c>
      <c r="M262" s="246"/>
      <c r="P262" s="248"/>
    </row>
    <row r="263" spans="1:16" ht="117.75" customHeight="1" x14ac:dyDescent="0.25">
      <c r="A263" s="40" t="s">
        <v>57</v>
      </c>
      <c r="B263" s="67" t="s">
        <v>58</v>
      </c>
      <c r="C263" s="42">
        <f>C264+C269+C272+C275</f>
        <v>0</v>
      </c>
      <c r="D263" s="42">
        <f t="shared" ref="D263:H263" si="72">D264+D269+D272+D275</f>
        <v>0</v>
      </c>
      <c r="E263" s="42">
        <f t="shared" si="72"/>
        <v>5986386</v>
      </c>
      <c r="F263" s="42">
        <f t="shared" si="72"/>
        <v>984236</v>
      </c>
      <c r="G263" s="42">
        <f t="shared" si="72"/>
        <v>73170976</v>
      </c>
      <c r="H263" s="42">
        <f t="shared" si="72"/>
        <v>73170976</v>
      </c>
      <c r="I263" s="25"/>
      <c r="J263" s="25"/>
      <c r="K263" s="25"/>
      <c r="L263" s="1"/>
      <c r="M263" s="246"/>
      <c r="O263" s="36"/>
      <c r="P263" s="248"/>
    </row>
    <row r="264" spans="1:16" ht="38.25" x14ac:dyDescent="0.25">
      <c r="A264" s="27" t="s">
        <v>228</v>
      </c>
      <c r="B264" s="120" t="s">
        <v>229</v>
      </c>
      <c r="C264" s="42">
        <f>C265</f>
        <v>0</v>
      </c>
      <c r="D264" s="42">
        <f t="shared" ref="D264:H264" si="73">D265</f>
        <v>0</v>
      </c>
      <c r="E264" s="42">
        <f t="shared" si="73"/>
        <v>0</v>
      </c>
      <c r="F264" s="42">
        <f t="shared" si="73"/>
        <v>984236</v>
      </c>
      <c r="G264" s="42">
        <f t="shared" si="73"/>
        <v>30000</v>
      </c>
      <c r="H264" s="42">
        <f t="shared" si="73"/>
        <v>38976</v>
      </c>
      <c r="I264" s="25"/>
      <c r="J264" s="25"/>
      <c r="K264" s="25"/>
      <c r="L264" s="1"/>
      <c r="M264" s="246"/>
      <c r="P264" s="248"/>
    </row>
    <row r="265" spans="1:16" ht="25.5" x14ac:dyDescent="0.25">
      <c r="A265" s="40"/>
      <c r="B265" s="122" t="s">
        <v>56</v>
      </c>
      <c r="C265" s="6">
        <f>C268</f>
        <v>0</v>
      </c>
      <c r="D265" s="6">
        <f>D268</f>
        <v>0</v>
      </c>
      <c r="E265" s="6">
        <f>E268</f>
        <v>0</v>
      </c>
      <c r="F265" s="6">
        <f>F268+F266+F267</f>
        <v>984236</v>
      </c>
      <c r="G265" s="6">
        <f t="shared" ref="G265:H265" si="74">G268+G266+G267</f>
        <v>30000</v>
      </c>
      <c r="H265" s="6">
        <f t="shared" si="74"/>
        <v>38976</v>
      </c>
      <c r="I265" s="25"/>
      <c r="J265" s="25"/>
      <c r="K265" s="25"/>
      <c r="L265" s="1"/>
      <c r="M265" s="246"/>
      <c r="P265" s="248"/>
    </row>
    <row r="266" spans="1:16" ht="58.5" customHeight="1" x14ac:dyDescent="0.25">
      <c r="A266" s="40"/>
      <c r="B266" s="122"/>
      <c r="C266" s="6"/>
      <c r="D266" s="6"/>
      <c r="E266" s="6"/>
      <c r="F266" s="2">
        <v>984236</v>
      </c>
      <c r="G266" s="42"/>
      <c r="H266" s="42"/>
      <c r="I266" s="25"/>
      <c r="J266" s="25"/>
      <c r="K266" s="25"/>
      <c r="L266" s="1" t="s">
        <v>514</v>
      </c>
      <c r="M266" s="246"/>
      <c r="P266" s="248"/>
    </row>
    <row r="267" spans="1:16" ht="41.25" customHeight="1" x14ac:dyDescent="0.25">
      <c r="A267" s="40"/>
      <c r="B267" s="122"/>
      <c r="C267" s="6"/>
      <c r="D267" s="6"/>
      <c r="E267" s="6"/>
      <c r="F267" s="2"/>
      <c r="G267" s="2">
        <v>30000</v>
      </c>
      <c r="H267" s="2">
        <v>30000</v>
      </c>
      <c r="I267" s="25"/>
      <c r="J267" s="25"/>
      <c r="K267" s="25"/>
      <c r="L267" s="1" t="s">
        <v>398</v>
      </c>
      <c r="M267" s="246"/>
      <c r="P267" s="248"/>
    </row>
    <row r="268" spans="1:16" ht="45.75" customHeight="1" x14ac:dyDescent="0.25">
      <c r="A268" s="40"/>
      <c r="B268" s="67"/>
      <c r="C268" s="42"/>
      <c r="D268" s="42"/>
      <c r="E268" s="42"/>
      <c r="F268" s="2"/>
      <c r="G268" s="2"/>
      <c r="H268" s="2">
        <v>8976</v>
      </c>
      <c r="I268" s="25"/>
      <c r="J268" s="25"/>
      <c r="K268" s="25"/>
      <c r="L268" s="1" t="s">
        <v>515</v>
      </c>
      <c r="M268" s="246"/>
      <c r="P268" s="248"/>
    </row>
    <row r="269" spans="1:16" ht="38.25" hidden="1" x14ac:dyDescent="0.25">
      <c r="A269" s="27" t="s">
        <v>230</v>
      </c>
      <c r="B269" s="120" t="s">
        <v>231</v>
      </c>
      <c r="C269" s="42">
        <f>C270</f>
        <v>0</v>
      </c>
      <c r="D269" s="42">
        <f t="shared" ref="D269:K270" si="75">D270</f>
        <v>0</v>
      </c>
      <c r="E269" s="42">
        <f t="shared" si="75"/>
        <v>0</v>
      </c>
      <c r="F269" s="42">
        <f t="shared" si="75"/>
        <v>0</v>
      </c>
      <c r="G269" s="42">
        <f t="shared" si="75"/>
        <v>0</v>
      </c>
      <c r="H269" s="42">
        <f t="shared" si="75"/>
        <v>0</v>
      </c>
      <c r="I269" s="42">
        <f t="shared" si="75"/>
        <v>0</v>
      </c>
      <c r="J269" s="42">
        <f t="shared" si="75"/>
        <v>0</v>
      </c>
      <c r="K269" s="42">
        <f t="shared" si="75"/>
        <v>0</v>
      </c>
      <c r="L269" s="1"/>
      <c r="M269" s="246"/>
      <c r="P269" s="248"/>
    </row>
    <row r="270" spans="1:16" ht="25.5" hidden="1" x14ac:dyDescent="0.25">
      <c r="A270" s="40"/>
      <c r="B270" s="122" t="s">
        <v>56</v>
      </c>
      <c r="C270" s="6">
        <f>C271</f>
        <v>0</v>
      </c>
      <c r="D270" s="6">
        <f t="shared" si="75"/>
        <v>0</v>
      </c>
      <c r="E270" s="6">
        <f t="shared" si="75"/>
        <v>0</v>
      </c>
      <c r="F270" s="6">
        <f t="shared" si="75"/>
        <v>0</v>
      </c>
      <c r="G270" s="6">
        <f t="shared" si="75"/>
        <v>0</v>
      </c>
      <c r="H270" s="6">
        <f t="shared" si="75"/>
        <v>0</v>
      </c>
      <c r="I270" s="25"/>
      <c r="J270" s="25"/>
      <c r="K270" s="25"/>
      <c r="L270" s="1"/>
      <c r="M270" s="246"/>
      <c r="P270" s="248"/>
    </row>
    <row r="271" spans="1:16" ht="15.75" hidden="1" x14ac:dyDescent="0.25">
      <c r="A271" s="40"/>
      <c r="B271" s="67"/>
      <c r="C271" s="42"/>
      <c r="D271" s="42"/>
      <c r="E271" s="42"/>
      <c r="F271" s="42"/>
      <c r="G271" s="42"/>
      <c r="H271" s="42"/>
      <c r="I271" s="25"/>
      <c r="J271" s="25"/>
      <c r="K271" s="25"/>
      <c r="L271" s="1"/>
      <c r="M271" s="246"/>
      <c r="P271" s="248"/>
    </row>
    <row r="272" spans="1:16" ht="129" hidden="1" customHeight="1" x14ac:dyDescent="0.25">
      <c r="A272" s="27" t="s">
        <v>177</v>
      </c>
      <c r="B272" s="120" t="s">
        <v>178</v>
      </c>
      <c r="C272" s="42">
        <f t="shared" ref="C272:H273" si="76">C273</f>
        <v>0</v>
      </c>
      <c r="D272" s="42">
        <f t="shared" si="76"/>
        <v>0</v>
      </c>
      <c r="E272" s="42">
        <f t="shared" si="76"/>
        <v>0</v>
      </c>
      <c r="F272" s="42">
        <f t="shared" si="76"/>
        <v>0</v>
      </c>
      <c r="G272" s="42">
        <f t="shared" si="76"/>
        <v>0</v>
      </c>
      <c r="H272" s="42">
        <f t="shared" si="76"/>
        <v>0</v>
      </c>
      <c r="I272" s="25"/>
      <c r="J272" s="25"/>
      <c r="K272" s="25"/>
      <c r="L272" s="1"/>
      <c r="M272" s="246"/>
      <c r="P272" s="248"/>
    </row>
    <row r="273" spans="1:16" ht="36.75" hidden="1" customHeight="1" x14ac:dyDescent="0.25">
      <c r="A273" s="40"/>
      <c r="B273" s="49" t="s">
        <v>61</v>
      </c>
      <c r="C273" s="6">
        <f t="shared" si="76"/>
        <v>0</v>
      </c>
      <c r="D273" s="6">
        <f t="shared" si="76"/>
        <v>0</v>
      </c>
      <c r="E273" s="6">
        <f t="shared" si="76"/>
        <v>0</v>
      </c>
      <c r="F273" s="6">
        <f t="shared" si="76"/>
        <v>0</v>
      </c>
      <c r="G273" s="6">
        <f t="shared" si="76"/>
        <v>0</v>
      </c>
      <c r="H273" s="6">
        <f t="shared" si="76"/>
        <v>0</v>
      </c>
      <c r="I273" s="25"/>
      <c r="J273" s="25"/>
      <c r="K273" s="25"/>
      <c r="L273" s="1"/>
      <c r="M273" s="246"/>
      <c r="P273" s="248"/>
    </row>
    <row r="274" spans="1:16" ht="15.75" hidden="1" x14ac:dyDescent="0.25">
      <c r="A274" s="40"/>
      <c r="B274" s="29"/>
      <c r="C274" s="2"/>
      <c r="D274" s="2"/>
      <c r="E274" s="2"/>
      <c r="F274" s="2"/>
      <c r="G274" s="2"/>
      <c r="H274" s="2"/>
      <c r="I274" s="25"/>
      <c r="J274" s="25"/>
      <c r="K274" s="25"/>
      <c r="L274" s="1"/>
      <c r="M274" s="246"/>
      <c r="P274" s="248"/>
    </row>
    <row r="275" spans="1:16" ht="63.75" x14ac:dyDescent="0.25">
      <c r="A275" s="27" t="s">
        <v>59</v>
      </c>
      <c r="B275" s="67" t="s">
        <v>232</v>
      </c>
      <c r="C275" s="42">
        <f t="shared" ref="C275:H275" si="77">C276</f>
        <v>0</v>
      </c>
      <c r="D275" s="42">
        <f t="shared" si="77"/>
        <v>0</v>
      </c>
      <c r="E275" s="42">
        <f t="shared" si="77"/>
        <v>5986386</v>
      </c>
      <c r="F275" s="42">
        <f t="shared" si="77"/>
        <v>0</v>
      </c>
      <c r="G275" s="42">
        <f t="shared" si="77"/>
        <v>73140976</v>
      </c>
      <c r="H275" s="42">
        <f t="shared" si="77"/>
        <v>73132000</v>
      </c>
      <c r="I275" s="25"/>
      <c r="J275" s="25"/>
      <c r="K275" s="25"/>
      <c r="L275" s="1"/>
      <c r="M275" s="246"/>
      <c r="P275" s="248"/>
    </row>
    <row r="276" spans="1:16" ht="25.5" x14ac:dyDescent="0.25">
      <c r="A276" s="40"/>
      <c r="B276" s="122" t="s">
        <v>56</v>
      </c>
      <c r="C276" s="6">
        <f>SUM(C277:C282)</f>
        <v>0</v>
      </c>
      <c r="D276" s="6">
        <f t="shared" ref="D276:H276" si="78">SUM(D277:D282)</f>
        <v>0</v>
      </c>
      <c r="E276" s="6">
        <f t="shared" si="78"/>
        <v>5986386</v>
      </c>
      <c r="F276" s="6">
        <f t="shared" si="78"/>
        <v>0</v>
      </c>
      <c r="G276" s="6">
        <f t="shared" si="78"/>
        <v>73140976</v>
      </c>
      <c r="H276" s="6">
        <f t="shared" si="78"/>
        <v>73132000</v>
      </c>
      <c r="I276" s="210"/>
      <c r="J276" s="210"/>
      <c r="K276" s="210"/>
      <c r="L276" s="211"/>
      <c r="M276" s="246"/>
      <c r="P276" s="248"/>
    </row>
    <row r="277" spans="1:16" ht="67.5" customHeight="1" x14ac:dyDescent="0.25">
      <c r="A277" s="40"/>
      <c r="B277" s="29"/>
      <c r="C277" s="2"/>
      <c r="D277" s="2"/>
      <c r="E277" s="2">
        <v>1901337</v>
      </c>
      <c r="F277" s="2"/>
      <c r="G277" s="2"/>
      <c r="H277" s="2"/>
      <c r="I277" s="212"/>
      <c r="J277" s="212"/>
      <c r="K277" s="212"/>
      <c r="L277" s="1" t="s">
        <v>270</v>
      </c>
      <c r="M277" s="246"/>
      <c r="P277" s="248"/>
    </row>
    <row r="278" spans="1:16" ht="31.5" customHeight="1" x14ac:dyDescent="0.25">
      <c r="A278" s="40"/>
      <c r="B278" s="29"/>
      <c r="C278" s="2"/>
      <c r="D278" s="2"/>
      <c r="E278" s="2"/>
      <c r="F278" s="2"/>
      <c r="G278" s="2">
        <f>69065815+2934185</f>
        <v>72000000</v>
      </c>
      <c r="H278" s="2">
        <f>69065815+2934185</f>
        <v>72000000</v>
      </c>
      <c r="I278" s="212"/>
      <c r="J278" s="212"/>
      <c r="K278" s="212"/>
      <c r="L278" s="1" t="s">
        <v>516</v>
      </c>
      <c r="M278" s="246"/>
      <c r="P278" s="248"/>
    </row>
    <row r="279" spans="1:16" ht="54" customHeight="1" x14ac:dyDescent="0.25">
      <c r="A279" s="40"/>
      <c r="B279" s="29"/>
      <c r="C279" s="2"/>
      <c r="D279" s="2"/>
      <c r="E279" s="2">
        <f>2013506+5260+122127+172959+786961</f>
        <v>3100813</v>
      </c>
      <c r="F279" s="2"/>
      <c r="G279" s="2"/>
      <c r="H279" s="2"/>
      <c r="I279" s="212"/>
      <c r="J279" s="212"/>
      <c r="K279" s="212"/>
      <c r="L279" s="1" t="s">
        <v>271</v>
      </c>
      <c r="M279" s="246"/>
      <c r="P279" s="248"/>
    </row>
    <row r="280" spans="1:16" ht="42.75" customHeight="1" x14ac:dyDescent="0.25">
      <c r="A280" s="40"/>
      <c r="B280" s="29"/>
      <c r="C280" s="2"/>
      <c r="D280" s="2"/>
      <c r="E280" s="2">
        <v>984236</v>
      </c>
      <c r="F280" s="2"/>
      <c r="G280" s="2"/>
      <c r="H280" s="2"/>
      <c r="I280" s="212"/>
      <c r="J280" s="212"/>
      <c r="K280" s="212"/>
      <c r="L280" s="1" t="s">
        <v>399</v>
      </c>
      <c r="M280" s="246"/>
      <c r="P280" s="248"/>
    </row>
    <row r="281" spans="1:16" ht="54" customHeight="1" x14ac:dyDescent="0.25">
      <c r="A281" s="40"/>
      <c r="B281" s="29"/>
      <c r="C281" s="2"/>
      <c r="D281" s="2"/>
      <c r="E281" s="2"/>
      <c r="F281" s="2"/>
      <c r="G281" s="2">
        <v>8976</v>
      </c>
      <c r="H281" s="2"/>
      <c r="I281" s="212"/>
      <c r="J281" s="212"/>
      <c r="K281" s="212"/>
      <c r="L281" s="1" t="s">
        <v>517</v>
      </c>
      <c r="M281" s="246"/>
      <c r="P281" s="248"/>
    </row>
    <row r="282" spans="1:16" ht="55.5" customHeight="1" x14ac:dyDescent="0.25">
      <c r="A282" s="40"/>
      <c r="B282" s="29"/>
      <c r="C282" s="2"/>
      <c r="D282" s="2"/>
      <c r="E282" s="2"/>
      <c r="F282" s="2"/>
      <c r="G282" s="2">
        <v>1132000</v>
      </c>
      <c r="H282" s="2">
        <v>1132000</v>
      </c>
      <c r="I282" s="212"/>
      <c r="J282" s="212"/>
      <c r="K282" s="212"/>
      <c r="L282" s="1" t="s">
        <v>518</v>
      </c>
      <c r="M282" s="246"/>
      <c r="P282" s="248"/>
    </row>
    <row r="283" spans="1:16" ht="132" hidden="1" customHeight="1" x14ac:dyDescent="0.25">
      <c r="A283" s="27" t="s">
        <v>234</v>
      </c>
      <c r="B283" s="67" t="s">
        <v>233</v>
      </c>
      <c r="C283" s="42">
        <f>C284</f>
        <v>0</v>
      </c>
      <c r="D283" s="42">
        <f t="shared" ref="D283:H284" si="79">D284</f>
        <v>0</v>
      </c>
      <c r="E283" s="42">
        <f t="shared" si="79"/>
        <v>0</v>
      </c>
      <c r="F283" s="42">
        <f t="shared" si="79"/>
        <v>0</v>
      </c>
      <c r="G283" s="42">
        <f t="shared" si="79"/>
        <v>0</v>
      </c>
      <c r="H283" s="42">
        <f t="shared" si="79"/>
        <v>0</v>
      </c>
      <c r="I283" s="212"/>
      <c r="J283" s="212"/>
      <c r="K283" s="212"/>
      <c r="L283" s="1"/>
      <c r="M283" s="246"/>
      <c r="P283" s="248"/>
    </row>
    <row r="284" spans="1:16" ht="34.5" hidden="1" customHeight="1" x14ac:dyDescent="0.25">
      <c r="A284" s="40"/>
      <c r="B284" s="49" t="s">
        <v>61</v>
      </c>
      <c r="C284" s="6">
        <f>C285</f>
        <v>0</v>
      </c>
      <c r="D284" s="6">
        <f t="shared" si="79"/>
        <v>0</v>
      </c>
      <c r="E284" s="6">
        <f t="shared" si="79"/>
        <v>0</v>
      </c>
      <c r="F284" s="6">
        <f t="shared" si="79"/>
        <v>0</v>
      </c>
      <c r="G284" s="6">
        <f t="shared" si="79"/>
        <v>0</v>
      </c>
      <c r="H284" s="6">
        <f t="shared" si="79"/>
        <v>0</v>
      </c>
      <c r="I284" s="212"/>
      <c r="J284" s="212"/>
      <c r="K284" s="212"/>
      <c r="L284" s="1"/>
      <c r="M284" s="246"/>
      <c r="P284" s="248"/>
    </row>
    <row r="285" spans="1:16" ht="15.75" hidden="1" x14ac:dyDescent="0.25">
      <c r="A285" s="40"/>
      <c r="B285" s="29"/>
      <c r="C285" s="2"/>
      <c r="D285" s="2"/>
      <c r="E285" s="2"/>
      <c r="F285" s="2"/>
      <c r="G285" s="2"/>
      <c r="H285" s="2"/>
      <c r="I285" s="212"/>
      <c r="J285" s="212"/>
      <c r="K285" s="212"/>
      <c r="L285" s="1"/>
      <c r="M285" s="246"/>
      <c r="P285" s="248"/>
    </row>
    <row r="286" spans="1:16" ht="46.5" customHeight="1" x14ac:dyDescent="0.25">
      <c r="A286" s="40" t="s">
        <v>27</v>
      </c>
      <c r="B286" s="109" t="s">
        <v>28</v>
      </c>
      <c r="C286" s="129">
        <f t="shared" ref="C286:H286" si="80">C287+C307+C320+C323+C317</f>
        <v>850000</v>
      </c>
      <c r="D286" s="129">
        <f t="shared" si="80"/>
        <v>0</v>
      </c>
      <c r="E286" s="129">
        <f t="shared" si="80"/>
        <v>2653558</v>
      </c>
      <c r="F286" s="129">
        <f t="shared" si="80"/>
        <v>2653558</v>
      </c>
      <c r="G286" s="129">
        <f t="shared" si="80"/>
        <v>44104500</v>
      </c>
      <c r="H286" s="129">
        <f t="shared" si="80"/>
        <v>67072818</v>
      </c>
      <c r="I286" s="163"/>
      <c r="J286" s="163"/>
      <c r="K286" s="163"/>
      <c r="L286" s="29"/>
      <c r="M286" s="246"/>
      <c r="O286" s="36"/>
      <c r="P286" s="248"/>
    </row>
    <row r="287" spans="1:16" ht="38.25" x14ac:dyDescent="0.25">
      <c r="A287" s="40" t="s">
        <v>104</v>
      </c>
      <c r="B287" s="67" t="s">
        <v>105</v>
      </c>
      <c r="C287" s="42">
        <f t="shared" ref="C287:H287" si="81">C288</f>
        <v>850000</v>
      </c>
      <c r="D287" s="42">
        <f t="shared" si="81"/>
        <v>0</v>
      </c>
      <c r="E287" s="42">
        <f t="shared" si="81"/>
        <v>2653558</v>
      </c>
      <c r="F287" s="42">
        <f t="shared" si="81"/>
        <v>2653558</v>
      </c>
      <c r="G287" s="42">
        <f t="shared" si="81"/>
        <v>904500</v>
      </c>
      <c r="H287" s="42">
        <f t="shared" si="81"/>
        <v>48372818</v>
      </c>
      <c r="I287" s="25"/>
      <c r="J287" s="25"/>
      <c r="K287" s="25"/>
      <c r="L287" s="92"/>
      <c r="M287" s="246"/>
      <c r="O287" s="36"/>
      <c r="P287" s="248"/>
    </row>
    <row r="288" spans="1:16" ht="15.75" x14ac:dyDescent="0.25">
      <c r="A288" s="40"/>
      <c r="B288" s="23" t="s">
        <v>12</v>
      </c>
      <c r="C288" s="6">
        <f t="shared" ref="C288:H288" si="82">SUM(C289:C306)</f>
        <v>850000</v>
      </c>
      <c r="D288" s="6">
        <f t="shared" si="82"/>
        <v>0</v>
      </c>
      <c r="E288" s="6">
        <f t="shared" si="82"/>
        <v>2653558</v>
      </c>
      <c r="F288" s="6">
        <f t="shared" si="82"/>
        <v>2653558</v>
      </c>
      <c r="G288" s="6">
        <f t="shared" si="82"/>
        <v>904500</v>
      </c>
      <c r="H288" s="6">
        <f t="shared" si="82"/>
        <v>48372818</v>
      </c>
      <c r="I288" s="25"/>
      <c r="J288" s="25"/>
      <c r="K288" s="25"/>
      <c r="L288" s="92"/>
      <c r="M288" s="246"/>
      <c r="P288" s="248"/>
    </row>
    <row r="289" spans="1:16" ht="51" customHeight="1" x14ac:dyDescent="0.25">
      <c r="A289" s="40"/>
      <c r="B289" s="123"/>
      <c r="C289" s="2"/>
      <c r="D289" s="25"/>
      <c r="E289" s="124"/>
      <c r="G289" s="125">
        <v>6500</v>
      </c>
      <c r="H289" s="124">
        <v>6500</v>
      </c>
      <c r="L289" s="1" t="s">
        <v>415</v>
      </c>
      <c r="M289" s="246"/>
      <c r="P289" s="248"/>
    </row>
    <row r="290" spans="1:16" ht="58.5" customHeight="1" x14ac:dyDescent="0.25">
      <c r="A290" s="40"/>
      <c r="B290" s="123" t="s">
        <v>358</v>
      </c>
      <c r="C290" s="6"/>
      <c r="D290" s="6"/>
      <c r="E290" s="2"/>
      <c r="F290" s="125"/>
      <c r="G290" s="125">
        <v>250000</v>
      </c>
      <c r="H290" s="125">
        <v>250000</v>
      </c>
      <c r="I290" s="213"/>
      <c r="J290" s="24"/>
      <c r="K290" s="24"/>
      <c r="L290" s="54" t="s">
        <v>359</v>
      </c>
      <c r="M290" s="246"/>
      <c r="P290" s="248"/>
    </row>
    <row r="291" spans="1:16" ht="70.5" customHeight="1" x14ac:dyDescent="0.25">
      <c r="A291" s="40"/>
      <c r="B291" s="123"/>
      <c r="C291" s="6"/>
      <c r="D291" s="6"/>
      <c r="E291" s="2"/>
      <c r="F291" s="6"/>
      <c r="G291" s="126"/>
      <c r="H291" s="125">
        <v>22243467</v>
      </c>
      <c r="I291" s="213"/>
      <c r="J291" s="24"/>
      <c r="K291" s="24"/>
      <c r="L291" s="54" t="s">
        <v>457</v>
      </c>
      <c r="M291" s="246"/>
      <c r="P291" s="248"/>
    </row>
    <row r="292" spans="1:16" ht="70.5" customHeight="1" x14ac:dyDescent="0.25">
      <c r="A292" s="40"/>
      <c r="B292" s="123"/>
      <c r="C292" s="6"/>
      <c r="D292" s="6"/>
      <c r="E292" s="2"/>
      <c r="F292" s="6"/>
      <c r="G292" s="126"/>
      <c r="H292" s="125">
        <v>724851</v>
      </c>
      <c r="I292" s="125"/>
      <c r="J292" s="125"/>
      <c r="K292" s="125"/>
      <c r="L292" s="54" t="s">
        <v>458</v>
      </c>
      <c r="M292" s="246"/>
      <c r="P292" s="248"/>
    </row>
    <row r="293" spans="1:16" ht="54.75" customHeight="1" x14ac:dyDescent="0.25">
      <c r="A293" s="40"/>
      <c r="B293" s="123" t="s">
        <v>358</v>
      </c>
      <c r="C293" s="6"/>
      <c r="D293" s="6"/>
      <c r="E293" s="2"/>
      <c r="F293" s="6"/>
      <c r="G293" s="125"/>
      <c r="H293" s="125">
        <v>25000000</v>
      </c>
      <c r="I293" s="213"/>
      <c r="J293" s="24"/>
      <c r="K293" s="24"/>
      <c r="L293" s="54" t="s">
        <v>519</v>
      </c>
      <c r="M293" s="246"/>
      <c r="P293" s="248"/>
    </row>
    <row r="294" spans="1:16" ht="32.25" customHeight="1" x14ac:dyDescent="0.25">
      <c r="A294" s="40"/>
      <c r="B294" s="123"/>
      <c r="C294" s="6"/>
      <c r="D294" s="6"/>
      <c r="E294" s="2"/>
      <c r="F294" s="6"/>
      <c r="G294" s="125">
        <v>148000</v>
      </c>
      <c r="H294" s="125">
        <v>148000</v>
      </c>
      <c r="I294" s="213"/>
      <c r="J294" s="24"/>
      <c r="K294" s="24"/>
      <c r="L294" s="54" t="s">
        <v>520</v>
      </c>
      <c r="M294" s="246"/>
      <c r="P294" s="248"/>
    </row>
    <row r="295" spans="1:16" ht="46.5" customHeight="1" x14ac:dyDescent="0.25">
      <c r="A295" s="40"/>
      <c r="B295" s="123"/>
      <c r="C295" s="6"/>
      <c r="D295" s="6"/>
      <c r="E295" s="2">
        <v>1399558</v>
      </c>
      <c r="F295" s="2">
        <v>1399558</v>
      </c>
      <c r="G295" s="125"/>
      <c r="H295" s="125"/>
      <c r="I295" s="213"/>
      <c r="J295" s="24"/>
      <c r="K295" s="24"/>
      <c r="L295" s="54" t="s">
        <v>521</v>
      </c>
      <c r="M295" s="246"/>
      <c r="P295" s="248"/>
    </row>
    <row r="296" spans="1:16" ht="82.5" customHeight="1" x14ac:dyDescent="0.25">
      <c r="A296" s="40"/>
      <c r="B296" s="123"/>
      <c r="C296" s="6"/>
      <c r="D296" s="6"/>
      <c r="E296" s="2">
        <v>1254000</v>
      </c>
      <c r="F296" s="2">
        <v>1254000</v>
      </c>
      <c r="G296" s="125"/>
      <c r="H296" s="125"/>
      <c r="I296" s="213"/>
      <c r="J296" s="24"/>
      <c r="K296" s="24"/>
      <c r="L296" s="54" t="s">
        <v>360</v>
      </c>
      <c r="M296" s="246"/>
      <c r="P296" s="248"/>
    </row>
    <row r="297" spans="1:16" ht="74.25" customHeight="1" x14ac:dyDescent="0.25">
      <c r="A297" s="40"/>
      <c r="B297" s="123" t="s">
        <v>358</v>
      </c>
      <c r="C297" s="2">
        <v>850000</v>
      </c>
      <c r="D297" s="2"/>
      <c r="E297" s="2"/>
      <c r="F297" s="2"/>
      <c r="G297" s="2"/>
      <c r="H297" s="2"/>
      <c r="I297" s="213"/>
      <c r="J297" s="24"/>
      <c r="K297" s="24"/>
      <c r="L297" s="1" t="s">
        <v>522</v>
      </c>
      <c r="M297" s="246"/>
      <c r="P297" s="248"/>
    </row>
    <row r="298" spans="1:16" ht="47.25" customHeight="1" x14ac:dyDescent="0.25">
      <c r="A298" s="40"/>
      <c r="B298" s="123"/>
      <c r="C298" s="2"/>
      <c r="D298" s="2"/>
      <c r="E298" s="2"/>
      <c r="F298" s="2"/>
      <c r="G298" s="2">
        <v>500000</v>
      </c>
      <c r="H298" s="2"/>
      <c r="I298" s="25"/>
      <c r="J298" s="25"/>
      <c r="K298" s="25"/>
      <c r="L298" s="33" t="s">
        <v>382</v>
      </c>
      <c r="M298" s="246"/>
      <c r="P298" s="248"/>
    </row>
    <row r="299" spans="1:16" ht="15.75" hidden="1" x14ac:dyDescent="0.25">
      <c r="A299" s="40"/>
      <c r="B299" s="127"/>
      <c r="C299" s="6"/>
      <c r="D299" s="6"/>
      <c r="E299" s="2"/>
      <c r="F299" s="6"/>
      <c r="G299" s="2"/>
      <c r="H299" s="2"/>
      <c r="I299" s="213"/>
      <c r="J299" s="24"/>
      <c r="K299" s="24"/>
      <c r="L299" s="54"/>
      <c r="M299" s="246"/>
      <c r="P299" s="248"/>
    </row>
    <row r="300" spans="1:16" ht="15.75" hidden="1" x14ac:dyDescent="0.25">
      <c r="A300" s="40"/>
      <c r="B300" s="127"/>
      <c r="C300" s="6"/>
      <c r="D300" s="6"/>
      <c r="E300" s="2"/>
      <c r="F300" s="6"/>
      <c r="G300" s="2"/>
      <c r="H300" s="2"/>
      <c r="I300" s="213"/>
      <c r="J300" s="24"/>
      <c r="K300" s="24"/>
      <c r="L300" s="54"/>
      <c r="M300" s="246"/>
      <c r="P300" s="248"/>
    </row>
    <row r="301" spans="1:16" ht="15.75" hidden="1" x14ac:dyDescent="0.25">
      <c r="A301" s="40"/>
      <c r="B301" s="127"/>
      <c r="C301" s="6"/>
      <c r="D301" s="6"/>
      <c r="E301" s="2"/>
      <c r="F301" s="6"/>
      <c r="G301" s="6"/>
      <c r="H301" s="6"/>
      <c r="I301" s="213"/>
      <c r="J301" s="24"/>
      <c r="K301" s="24"/>
      <c r="L301" s="1"/>
      <c r="M301" s="246"/>
      <c r="P301" s="248"/>
    </row>
    <row r="302" spans="1:16" ht="15.75" hidden="1" x14ac:dyDescent="0.25">
      <c r="A302" s="40"/>
      <c r="B302" s="128"/>
      <c r="C302" s="2"/>
      <c r="D302" s="2"/>
      <c r="E302" s="2"/>
      <c r="F302" s="2"/>
      <c r="G302" s="2"/>
      <c r="H302" s="2"/>
      <c r="I302" s="213"/>
      <c r="J302" s="24"/>
      <c r="K302" s="24"/>
      <c r="L302" s="1"/>
      <c r="M302" s="246"/>
      <c r="P302" s="248"/>
    </row>
    <row r="303" spans="1:16" ht="15.75" hidden="1" x14ac:dyDescent="0.25">
      <c r="A303" s="40"/>
      <c r="B303" s="128"/>
      <c r="C303" s="2"/>
      <c r="D303" s="2"/>
      <c r="E303" s="2"/>
      <c r="F303" s="2"/>
      <c r="G303" s="2"/>
      <c r="H303" s="2"/>
      <c r="I303" s="213"/>
      <c r="J303" s="24"/>
      <c r="K303" s="24"/>
      <c r="L303" s="1"/>
      <c r="M303" s="246"/>
      <c r="P303" s="248"/>
    </row>
    <row r="304" spans="1:16" ht="15.75" hidden="1" x14ac:dyDescent="0.25">
      <c r="A304" s="40"/>
      <c r="B304" s="128"/>
      <c r="C304" s="2"/>
      <c r="D304" s="2"/>
      <c r="E304" s="2"/>
      <c r="F304" s="2"/>
      <c r="G304" s="2"/>
      <c r="H304" s="2"/>
      <c r="I304" s="213"/>
      <c r="J304" s="24"/>
      <c r="K304" s="24"/>
      <c r="L304" s="1"/>
      <c r="M304" s="246"/>
      <c r="P304" s="248"/>
    </row>
    <row r="305" spans="1:16" ht="15.75" hidden="1" x14ac:dyDescent="0.25">
      <c r="A305" s="40"/>
      <c r="B305" s="127"/>
      <c r="C305" s="2"/>
      <c r="D305" s="2"/>
      <c r="E305" s="2"/>
      <c r="F305" s="2"/>
      <c r="G305" s="2"/>
      <c r="H305" s="2"/>
      <c r="I305" s="25"/>
      <c r="J305" s="25"/>
      <c r="K305" s="25"/>
      <c r="L305" s="33"/>
      <c r="M305" s="246"/>
      <c r="P305" s="248"/>
    </row>
    <row r="306" spans="1:16" ht="15.75" hidden="1" x14ac:dyDescent="0.25">
      <c r="A306" s="40"/>
      <c r="B306" s="54"/>
      <c r="C306" s="2"/>
      <c r="D306" s="2"/>
      <c r="E306" s="2"/>
      <c r="F306" s="2"/>
      <c r="G306" s="2"/>
      <c r="H306" s="2"/>
      <c r="I306" s="24"/>
      <c r="J306" s="24"/>
      <c r="K306" s="24"/>
      <c r="L306" s="33"/>
      <c r="M306" s="246"/>
      <c r="P306" s="248"/>
    </row>
    <row r="307" spans="1:16" ht="45.75" customHeight="1" x14ac:dyDescent="0.25">
      <c r="A307" s="40" t="s">
        <v>29</v>
      </c>
      <c r="B307" s="109" t="s">
        <v>30</v>
      </c>
      <c r="C307" s="129">
        <f>C310+C314</f>
        <v>0</v>
      </c>
      <c r="D307" s="129">
        <f t="shared" ref="D307:F307" si="83">D310+D314</f>
        <v>0</v>
      </c>
      <c r="E307" s="129">
        <f t="shared" si="83"/>
        <v>0</v>
      </c>
      <c r="F307" s="129">
        <f t="shared" si="83"/>
        <v>0</v>
      </c>
      <c r="G307" s="129">
        <f>G310+G314+G308</f>
        <v>18200000</v>
      </c>
      <c r="H307" s="129">
        <f>H310+H314+H308</f>
        <v>18700000</v>
      </c>
      <c r="I307" s="43"/>
      <c r="J307" s="43"/>
      <c r="K307" s="43"/>
      <c r="L307" s="21"/>
      <c r="M307" s="246"/>
      <c r="O307" s="36"/>
      <c r="P307" s="248"/>
    </row>
    <row r="308" spans="1:16" ht="45.75" customHeight="1" x14ac:dyDescent="0.25">
      <c r="A308" s="40"/>
      <c r="B308" s="23" t="s">
        <v>90</v>
      </c>
      <c r="C308" s="130">
        <f>C309</f>
        <v>0</v>
      </c>
      <c r="D308" s="130">
        <f t="shared" ref="D308:H308" si="84">D309</f>
        <v>0</v>
      </c>
      <c r="E308" s="130">
        <f t="shared" si="84"/>
        <v>0</v>
      </c>
      <c r="F308" s="130">
        <f t="shared" si="84"/>
        <v>0</v>
      </c>
      <c r="G308" s="130">
        <f t="shared" si="84"/>
        <v>400000</v>
      </c>
      <c r="H308" s="130">
        <f t="shared" si="84"/>
        <v>0</v>
      </c>
      <c r="I308" s="43"/>
      <c r="J308" s="43"/>
      <c r="K308" s="43"/>
      <c r="L308" s="21"/>
      <c r="M308" s="246"/>
      <c r="P308" s="248"/>
    </row>
    <row r="309" spans="1:16" ht="54" customHeight="1" x14ac:dyDescent="0.25">
      <c r="A309" s="40"/>
      <c r="B309" s="109"/>
      <c r="C309" s="129"/>
      <c r="D309" s="129"/>
      <c r="E309" s="129"/>
      <c r="F309" s="129"/>
      <c r="G309" s="131">
        <v>400000</v>
      </c>
      <c r="H309" s="131"/>
      <c r="I309" s="43"/>
      <c r="J309" s="43"/>
      <c r="K309" s="43"/>
      <c r="L309" s="21" t="s">
        <v>381</v>
      </c>
      <c r="M309" s="246"/>
      <c r="P309" s="248"/>
    </row>
    <row r="310" spans="1:16" ht="25.5" x14ac:dyDescent="0.25">
      <c r="A310" s="40"/>
      <c r="B310" s="23" t="s">
        <v>185</v>
      </c>
      <c r="C310" s="131">
        <f t="shared" ref="C310:H310" si="85">C311+C312+C313</f>
        <v>0</v>
      </c>
      <c r="D310" s="131">
        <f t="shared" si="85"/>
        <v>0</v>
      </c>
      <c r="E310" s="131">
        <f t="shared" si="85"/>
        <v>0</v>
      </c>
      <c r="F310" s="131">
        <f t="shared" si="85"/>
        <v>0</v>
      </c>
      <c r="G310" s="131">
        <f t="shared" si="85"/>
        <v>17800000</v>
      </c>
      <c r="H310" s="131">
        <f t="shared" si="85"/>
        <v>17800000</v>
      </c>
      <c r="I310" s="43"/>
      <c r="J310" s="43"/>
      <c r="K310" s="43"/>
      <c r="L310" s="21"/>
      <c r="M310" s="246"/>
      <c r="P310" s="248"/>
    </row>
    <row r="311" spans="1:16" ht="54.75" customHeight="1" x14ac:dyDescent="0.25">
      <c r="A311" s="40"/>
      <c r="B311" s="57" t="s">
        <v>264</v>
      </c>
      <c r="C311" s="132"/>
      <c r="D311" s="132"/>
      <c r="E311" s="131"/>
      <c r="F311" s="131"/>
      <c r="G311" s="131">
        <v>17800000</v>
      </c>
      <c r="H311" s="131"/>
      <c r="I311" s="43"/>
      <c r="J311" s="43"/>
      <c r="K311" s="43"/>
      <c r="L311" s="232" t="s">
        <v>523</v>
      </c>
      <c r="M311" s="246"/>
      <c r="P311" s="248"/>
    </row>
    <row r="312" spans="1:16" ht="60.75" customHeight="1" x14ac:dyDescent="0.25">
      <c r="A312" s="33"/>
      <c r="B312" s="57" t="s">
        <v>265</v>
      </c>
      <c r="C312" s="132"/>
      <c r="D312" s="132"/>
      <c r="E312" s="132"/>
      <c r="F312" s="132"/>
      <c r="G312" s="132"/>
      <c r="H312" s="132">
        <v>17800000</v>
      </c>
      <c r="I312" s="33"/>
      <c r="J312" s="33"/>
      <c r="K312" s="33"/>
      <c r="L312" s="233"/>
      <c r="M312" s="246"/>
      <c r="P312" s="248"/>
    </row>
    <row r="313" spans="1:16" ht="15.75" hidden="1" x14ac:dyDescent="0.25">
      <c r="A313" s="40"/>
      <c r="B313" s="57"/>
      <c r="C313" s="131"/>
      <c r="D313" s="131"/>
      <c r="E313" s="131"/>
      <c r="F313" s="131"/>
      <c r="G313" s="131"/>
      <c r="H313" s="131"/>
      <c r="I313" s="43"/>
      <c r="J313" s="43"/>
      <c r="K313" s="43"/>
      <c r="L313" s="1"/>
      <c r="M313" s="246"/>
      <c r="P313" s="248"/>
    </row>
    <row r="314" spans="1:16" ht="15.75" x14ac:dyDescent="0.25">
      <c r="A314" s="40"/>
      <c r="B314" s="23" t="s">
        <v>31</v>
      </c>
      <c r="C314" s="131">
        <f t="shared" ref="C314:G314" si="86">C315+C316</f>
        <v>0</v>
      </c>
      <c r="D314" s="131">
        <f t="shared" si="86"/>
        <v>0</v>
      </c>
      <c r="E314" s="131">
        <f t="shared" si="86"/>
        <v>0</v>
      </c>
      <c r="F314" s="131">
        <f t="shared" si="86"/>
        <v>0</v>
      </c>
      <c r="G314" s="131">
        <f t="shared" si="86"/>
        <v>0</v>
      </c>
      <c r="H314" s="131">
        <f>H315+H316</f>
        <v>900000</v>
      </c>
      <c r="I314" s="24"/>
      <c r="J314" s="24"/>
      <c r="K314" s="24"/>
      <c r="L314" s="1"/>
      <c r="M314" s="246"/>
      <c r="P314" s="248"/>
    </row>
    <row r="315" spans="1:16" ht="112.5" customHeight="1" x14ac:dyDescent="0.25">
      <c r="A315" s="40"/>
      <c r="B315" s="1" t="s">
        <v>282</v>
      </c>
      <c r="C315" s="131"/>
      <c r="D315" s="131"/>
      <c r="E315" s="132"/>
      <c r="F315" s="131"/>
      <c r="G315" s="131"/>
      <c r="H315" s="131">
        <v>900000</v>
      </c>
      <c r="I315" s="24"/>
      <c r="J315" s="24"/>
      <c r="K315" s="1"/>
      <c r="L315" s="1" t="s">
        <v>524</v>
      </c>
      <c r="M315" s="246"/>
      <c r="P315" s="248"/>
    </row>
    <row r="316" spans="1:16" ht="15.75" hidden="1" x14ac:dyDescent="0.25">
      <c r="A316" s="33"/>
      <c r="B316" s="57"/>
      <c r="C316" s="132"/>
      <c r="D316" s="132"/>
      <c r="E316" s="132"/>
      <c r="F316" s="132"/>
      <c r="G316" s="25"/>
      <c r="H316" s="132"/>
      <c r="I316" s="33"/>
      <c r="J316" s="33"/>
      <c r="K316" s="33"/>
      <c r="L316" s="1"/>
      <c r="M316" s="246"/>
      <c r="P316" s="248"/>
    </row>
    <row r="317" spans="1:16" ht="38.25" x14ac:dyDescent="0.25">
      <c r="A317" s="40" t="s">
        <v>380</v>
      </c>
      <c r="B317" s="67" t="s">
        <v>379</v>
      </c>
      <c r="C317" s="133">
        <f>C318</f>
        <v>0</v>
      </c>
      <c r="D317" s="133">
        <f t="shared" ref="D317:D318" si="87">D318</f>
        <v>0</v>
      </c>
      <c r="E317" s="133">
        <f t="shared" ref="E317:E318" si="88">E318</f>
        <v>0</v>
      </c>
      <c r="F317" s="133">
        <f t="shared" ref="F317:F318" si="89">F318</f>
        <v>0</v>
      </c>
      <c r="G317" s="133">
        <f t="shared" ref="G317:G318" si="90">G318</f>
        <v>25000000</v>
      </c>
      <c r="H317" s="133">
        <f t="shared" ref="H317:H318" si="91">H318</f>
        <v>0</v>
      </c>
      <c r="I317" s="133">
        <f t="shared" ref="I317" si="92">I318</f>
        <v>0</v>
      </c>
      <c r="J317" s="133">
        <f t="shared" ref="J317" si="93">J318</f>
        <v>0</v>
      </c>
      <c r="K317" s="133">
        <f t="shared" ref="K317" si="94">K318</f>
        <v>0</v>
      </c>
      <c r="L317" s="134"/>
      <c r="M317" s="246"/>
      <c r="P317" s="248"/>
    </row>
    <row r="318" spans="1:16" ht="29.25" customHeight="1" x14ac:dyDescent="0.25">
      <c r="A318" s="33"/>
      <c r="B318" s="135" t="s">
        <v>378</v>
      </c>
      <c r="C318" s="131">
        <f>C319</f>
        <v>0</v>
      </c>
      <c r="D318" s="131">
        <f t="shared" si="87"/>
        <v>0</v>
      </c>
      <c r="E318" s="131">
        <f t="shared" si="88"/>
        <v>0</v>
      </c>
      <c r="F318" s="131">
        <f t="shared" si="89"/>
        <v>0</v>
      </c>
      <c r="G318" s="131">
        <f t="shared" si="90"/>
        <v>25000000</v>
      </c>
      <c r="H318" s="131">
        <f t="shared" si="91"/>
        <v>0</v>
      </c>
      <c r="I318" s="33"/>
      <c r="J318" s="33"/>
      <c r="K318" s="33"/>
      <c r="L318" s="134"/>
      <c r="M318" s="246"/>
      <c r="P318" s="248"/>
    </row>
    <row r="319" spans="1:16" ht="72.75" customHeight="1" x14ac:dyDescent="0.25">
      <c r="A319" s="33"/>
      <c r="B319" s="29" t="s">
        <v>467</v>
      </c>
      <c r="C319" s="17"/>
      <c r="D319" s="17"/>
      <c r="E319" s="17"/>
      <c r="F319" s="17"/>
      <c r="G319" s="136">
        <v>25000000</v>
      </c>
      <c r="H319" s="17"/>
      <c r="I319" s="18"/>
      <c r="J319" s="18"/>
      <c r="K319" s="18"/>
      <c r="L319" s="134" t="s">
        <v>525</v>
      </c>
      <c r="M319" s="246"/>
      <c r="P319" s="248"/>
    </row>
    <row r="320" spans="1:16" ht="76.5" hidden="1" x14ac:dyDescent="0.25">
      <c r="A320" s="40" t="s">
        <v>235</v>
      </c>
      <c r="B320" s="67" t="s">
        <v>236</v>
      </c>
      <c r="C320" s="133">
        <f>C321</f>
        <v>0</v>
      </c>
      <c r="D320" s="133">
        <f t="shared" ref="D320:H321" si="95">D321</f>
        <v>0</v>
      </c>
      <c r="E320" s="133">
        <f t="shared" si="95"/>
        <v>0</v>
      </c>
      <c r="F320" s="133">
        <f t="shared" si="95"/>
        <v>0</v>
      </c>
      <c r="G320" s="133">
        <f t="shared" si="95"/>
        <v>0</v>
      </c>
      <c r="H320" s="133">
        <f t="shared" si="95"/>
        <v>0</v>
      </c>
      <c r="I320" s="33"/>
      <c r="J320" s="33"/>
      <c r="K320" s="33"/>
      <c r="L320" s="1"/>
      <c r="M320" s="246"/>
      <c r="P320" s="248"/>
    </row>
    <row r="321" spans="1:16" ht="15.75" hidden="1" x14ac:dyDescent="0.25">
      <c r="A321" s="33"/>
      <c r="B321" s="23" t="s">
        <v>12</v>
      </c>
      <c r="C321" s="131">
        <f>C322</f>
        <v>0</v>
      </c>
      <c r="D321" s="131">
        <f t="shared" si="95"/>
        <v>0</v>
      </c>
      <c r="E321" s="131">
        <f t="shared" si="95"/>
        <v>0</v>
      </c>
      <c r="F321" s="131">
        <f t="shared" si="95"/>
        <v>0</v>
      </c>
      <c r="G321" s="131">
        <f t="shared" si="95"/>
        <v>0</v>
      </c>
      <c r="H321" s="131">
        <f t="shared" si="95"/>
        <v>0</v>
      </c>
      <c r="I321" s="33"/>
      <c r="J321" s="33"/>
      <c r="K321" s="33"/>
      <c r="L321" s="1"/>
      <c r="M321" s="246"/>
      <c r="P321" s="248"/>
    </row>
    <row r="322" spans="1:16" ht="15.75" hidden="1" x14ac:dyDescent="0.25">
      <c r="A322" s="33"/>
      <c r="B322" s="57"/>
      <c r="C322" s="132"/>
      <c r="D322" s="132"/>
      <c r="E322" s="132"/>
      <c r="F322" s="132"/>
      <c r="G322" s="25"/>
      <c r="H322" s="132"/>
      <c r="I322" s="33"/>
      <c r="J322" s="33"/>
      <c r="K322" s="33"/>
      <c r="L322" s="1"/>
      <c r="M322" s="246"/>
      <c r="P322" s="248"/>
    </row>
    <row r="323" spans="1:16" ht="57" hidden="1" customHeight="1" x14ac:dyDescent="0.25">
      <c r="A323" s="40" t="s">
        <v>210</v>
      </c>
      <c r="B323" s="67" t="s">
        <v>211</v>
      </c>
      <c r="C323" s="133">
        <f t="shared" ref="C323:H323" si="96">C324</f>
        <v>0</v>
      </c>
      <c r="D323" s="133">
        <f t="shared" si="96"/>
        <v>0</v>
      </c>
      <c r="E323" s="133">
        <f t="shared" si="96"/>
        <v>0</v>
      </c>
      <c r="F323" s="133">
        <f t="shared" si="96"/>
        <v>0</v>
      </c>
      <c r="G323" s="133">
        <f t="shared" si="96"/>
        <v>0</v>
      </c>
      <c r="H323" s="133">
        <f t="shared" si="96"/>
        <v>0</v>
      </c>
      <c r="I323" s="33"/>
      <c r="J323" s="33"/>
      <c r="K323" s="33"/>
      <c r="L323" s="1"/>
      <c r="M323" s="246"/>
      <c r="P323" s="248"/>
    </row>
    <row r="324" spans="1:16" ht="38.25" hidden="1" x14ac:dyDescent="0.25">
      <c r="A324" s="33"/>
      <c r="B324" s="135" t="s">
        <v>212</v>
      </c>
      <c r="C324" s="132">
        <f>C325+C326+C327+C328</f>
        <v>0</v>
      </c>
      <c r="D324" s="132">
        <f t="shared" ref="D324:H324" si="97">D325+D326+D327+D328</f>
        <v>0</v>
      </c>
      <c r="E324" s="132">
        <f t="shared" si="97"/>
        <v>0</v>
      </c>
      <c r="F324" s="132">
        <f t="shared" si="97"/>
        <v>0</v>
      </c>
      <c r="G324" s="132">
        <f t="shared" si="97"/>
        <v>0</v>
      </c>
      <c r="H324" s="132">
        <f t="shared" si="97"/>
        <v>0</v>
      </c>
      <c r="I324" s="33"/>
      <c r="J324" s="33"/>
      <c r="K324" s="33"/>
      <c r="L324" s="134"/>
      <c r="M324" s="246"/>
      <c r="P324" s="248"/>
    </row>
    <row r="325" spans="1:16" ht="15.75" hidden="1" x14ac:dyDescent="0.25">
      <c r="A325" s="33"/>
      <c r="B325" s="57"/>
      <c r="C325" s="132"/>
      <c r="D325" s="132"/>
      <c r="E325" s="132"/>
      <c r="F325" s="137"/>
      <c r="G325" s="132"/>
      <c r="H325" s="132"/>
      <c r="I325" s="33"/>
      <c r="J325" s="33"/>
      <c r="K325" s="33"/>
      <c r="L325" s="1"/>
      <c r="M325" s="246"/>
      <c r="P325" s="248"/>
    </row>
    <row r="326" spans="1:16" ht="21" hidden="1" customHeight="1" x14ac:dyDescent="0.25">
      <c r="A326" s="33"/>
      <c r="B326" s="57"/>
      <c r="C326" s="132"/>
      <c r="D326" s="132"/>
      <c r="E326" s="132"/>
      <c r="F326" s="132"/>
      <c r="G326" s="25"/>
      <c r="H326" s="132"/>
      <c r="I326" s="33"/>
      <c r="J326" s="33"/>
      <c r="K326" s="33"/>
      <c r="L326" s="134"/>
      <c r="M326" s="246"/>
      <c r="P326" s="248"/>
    </row>
    <row r="327" spans="1:16" ht="21" hidden="1" customHeight="1" x14ac:dyDescent="0.25">
      <c r="A327" s="33"/>
      <c r="B327" s="57"/>
      <c r="C327" s="132"/>
      <c r="D327" s="132"/>
      <c r="E327" s="132"/>
      <c r="F327" s="132"/>
      <c r="G327" s="25"/>
      <c r="H327" s="132"/>
      <c r="I327" s="33"/>
      <c r="J327" s="33"/>
      <c r="K327" s="33"/>
      <c r="L327" s="134"/>
      <c r="M327" s="246"/>
      <c r="P327" s="248"/>
    </row>
    <row r="328" spans="1:16" ht="21" hidden="1" customHeight="1" x14ac:dyDescent="0.25">
      <c r="A328" s="33"/>
      <c r="B328" s="57"/>
      <c r="C328" s="132"/>
      <c r="D328" s="132"/>
      <c r="E328" s="132"/>
      <c r="F328" s="132"/>
      <c r="G328" s="25"/>
      <c r="H328" s="132"/>
      <c r="I328" s="33"/>
      <c r="J328" s="33"/>
      <c r="K328" s="33"/>
      <c r="L328" s="134"/>
      <c r="M328" s="246"/>
      <c r="P328" s="248"/>
    </row>
    <row r="329" spans="1:16" ht="46.5" customHeight="1" x14ac:dyDescent="0.25">
      <c r="A329" s="209" t="s">
        <v>122</v>
      </c>
      <c r="B329" s="67" t="s">
        <v>123</v>
      </c>
      <c r="C329" s="42">
        <f>C336+C333+C330</f>
        <v>0</v>
      </c>
      <c r="D329" s="42">
        <f t="shared" ref="D329:H329" si="98">D336+D333+D330</f>
        <v>0</v>
      </c>
      <c r="E329" s="42">
        <f t="shared" si="98"/>
        <v>438934</v>
      </c>
      <c r="F329" s="42">
        <f t="shared" si="98"/>
        <v>438934</v>
      </c>
      <c r="G329" s="42">
        <f>G336</f>
        <v>19400000</v>
      </c>
      <c r="H329" s="42">
        <f t="shared" si="98"/>
        <v>0</v>
      </c>
      <c r="I329" s="113"/>
      <c r="J329" s="113"/>
      <c r="K329" s="113"/>
      <c r="L329" s="1"/>
      <c r="M329" s="246"/>
      <c r="O329" s="36"/>
      <c r="P329" s="248"/>
    </row>
    <row r="330" spans="1:16" ht="76.5" x14ac:dyDescent="0.25">
      <c r="A330" s="59" t="s">
        <v>239</v>
      </c>
      <c r="B330" s="67" t="s">
        <v>164</v>
      </c>
      <c r="C330" s="42">
        <f t="shared" ref="C330:H331" si="99">C331</f>
        <v>0</v>
      </c>
      <c r="D330" s="42">
        <f t="shared" si="99"/>
        <v>0</v>
      </c>
      <c r="E330" s="42">
        <f t="shared" si="99"/>
        <v>438934</v>
      </c>
      <c r="F330" s="42">
        <f t="shared" si="99"/>
        <v>438934</v>
      </c>
      <c r="G330" s="42">
        <f t="shared" si="99"/>
        <v>0</v>
      </c>
      <c r="H330" s="42">
        <f t="shared" si="99"/>
        <v>0</v>
      </c>
      <c r="I330" s="113"/>
      <c r="J330" s="113"/>
      <c r="K330" s="113"/>
      <c r="L330" s="1"/>
      <c r="M330" s="246"/>
      <c r="P330" s="248"/>
    </row>
    <row r="331" spans="1:16" ht="38.25" x14ac:dyDescent="0.25">
      <c r="A331" s="59"/>
      <c r="B331" s="23" t="s">
        <v>201</v>
      </c>
      <c r="C331" s="6">
        <f t="shared" si="99"/>
        <v>0</v>
      </c>
      <c r="D331" s="6">
        <f t="shared" si="99"/>
        <v>0</v>
      </c>
      <c r="E331" s="6">
        <f t="shared" si="99"/>
        <v>438934</v>
      </c>
      <c r="F331" s="6">
        <f t="shared" si="99"/>
        <v>438934</v>
      </c>
      <c r="G331" s="6">
        <f t="shared" si="99"/>
        <v>0</v>
      </c>
      <c r="H331" s="6">
        <f t="shared" si="99"/>
        <v>0</v>
      </c>
      <c r="I331" s="113"/>
      <c r="J331" s="113"/>
      <c r="K331" s="113"/>
      <c r="L331" s="1"/>
      <c r="M331" s="246"/>
      <c r="P331" s="248"/>
    </row>
    <row r="332" spans="1:16" ht="42.75" customHeight="1" x14ac:dyDescent="0.25">
      <c r="A332" s="59"/>
      <c r="B332" s="1" t="s">
        <v>283</v>
      </c>
      <c r="C332" s="2"/>
      <c r="D332" s="2"/>
      <c r="E332" s="2">
        <v>438934</v>
      </c>
      <c r="F332" s="2">
        <v>438934</v>
      </c>
      <c r="G332" s="2"/>
      <c r="H332" s="2"/>
      <c r="I332" s="214"/>
      <c r="J332" s="214"/>
      <c r="K332" s="214"/>
      <c r="L332" s="1" t="s">
        <v>461</v>
      </c>
      <c r="M332" s="246"/>
      <c r="P332" s="248"/>
    </row>
    <row r="333" spans="1:16" ht="76.5" hidden="1" x14ac:dyDescent="0.25">
      <c r="A333" s="59" t="s">
        <v>238</v>
      </c>
      <c r="B333" s="67" t="s">
        <v>237</v>
      </c>
      <c r="C333" s="2">
        <f>C334</f>
        <v>0</v>
      </c>
      <c r="D333" s="2">
        <f t="shared" ref="D333:H334" si="100">D334</f>
        <v>0</v>
      </c>
      <c r="E333" s="2">
        <f t="shared" si="100"/>
        <v>0</v>
      </c>
      <c r="F333" s="2">
        <f t="shared" si="100"/>
        <v>0</v>
      </c>
      <c r="G333" s="2">
        <f t="shared" si="100"/>
        <v>0</v>
      </c>
      <c r="H333" s="2">
        <f t="shared" si="100"/>
        <v>0</v>
      </c>
      <c r="I333" s="214"/>
      <c r="J333" s="214"/>
      <c r="K333" s="214"/>
      <c r="L333" s="72"/>
      <c r="M333" s="246"/>
      <c r="P333" s="248"/>
    </row>
    <row r="334" spans="1:16" ht="38.25" hidden="1" x14ac:dyDescent="0.25">
      <c r="A334" s="59"/>
      <c r="B334" s="23" t="s">
        <v>258</v>
      </c>
      <c r="C334" s="2">
        <f>C335</f>
        <v>0</v>
      </c>
      <c r="D334" s="2">
        <f t="shared" si="100"/>
        <v>0</v>
      </c>
      <c r="E334" s="2">
        <f t="shared" si="100"/>
        <v>0</v>
      </c>
      <c r="F334" s="2">
        <f t="shared" si="100"/>
        <v>0</v>
      </c>
      <c r="G334" s="2">
        <f t="shared" si="100"/>
        <v>0</v>
      </c>
      <c r="H334" s="2">
        <f t="shared" si="100"/>
        <v>0</v>
      </c>
      <c r="I334" s="214"/>
      <c r="J334" s="214"/>
      <c r="K334" s="214"/>
      <c r="L334" s="72"/>
      <c r="M334" s="246"/>
      <c r="P334" s="248"/>
    </row>
    <row r="335" spans="1:16" ht="15.75" hidden="1" x14ac:dyDescent="0.25">
      <c r="A335" s="59"/>
      <c r="B335" s="1"/>
      <c r="C335" s="2"/>
      <c r="D335" s="2"/>
      <c r="E335" s="2"/>
      <c r="F335" s="2"/>
      <c r="G335" s="2"/>
      <c r="H335" s="2"/>
      <c r="I335" s="214"/>
      <c r="J335" s="214"/>
      <c r="K335" s="214"/>
      <c r="L335" s="72"/>
      <c r="M335" s="246"/>
      <c r="P335" s="248"/>
    </row>
    <row r="336" spans="1:16" ht="69" customHeight="1" x14ac:dyDescent="0.25">
      <c r="A336" s="59" t="s">
        <v>124</v>
      </c>
      <c r="B336" s="67" t="s">
        <v>125</v>
      </c>
      <c r="C336" s="42">
        <f>C337</f>
        <v>0</v>
      </c>
      <c r="D336" s="42">
        <f t="shared" ref="D336:K337" si="101">D337</f>
        <v>0</v>
      </c>
      <c r="E336" s="42">
        <f t="shared" si="101"/>
        <v>0</v>
      </c>
      <c r="F336" s="42">
        <f t="shared" si="101"/>
        <v>0</v>
      </c>
      <c r="G336" s="42">
        <f>G337</f>
        <v>19400000</v>
      </c>
      <c r="H336" s="42">
        <f t="shared" si="101"/>
        <v>0</v>
      </c>
      <c r="I336" s="113"/>
      <c r="J336" s="113"/>
      <c r="K336" s="113"/>
      <c r="L336" s="1"/>
      <c r="M336" s="246"/>
      <c r="P336" s="248"/>
    </row>
    <row r="337" spans="1:16" ht="47.25" customHeight="1" x14ac:dyDescent="0.25">
      <c r="A337" s="59"/>
      <c r="B337" s="23" t="s">
        <v>201</v>
      </c>
      <c r="C337" s="6">
        <f>C338</f>
        <v>0</v>
      </c>
      <c r="D337" s="6">
        <f t="shared" si="101"/>
        <v>0</v>
      </c>
      <c r="E337" s="6">
        <f t="shared" si="101"/>
        <v>0</v>
      </c>
      <c r="F337" s="6">
        <f t="shared" si="101"/>
        <v>0</v>
      </c>
      <c r="G337" s="6">
        <f t="shared" si="101"/>
        <v>19400000</v>
      </c>
      <c r="H337" s="6">
        <f t="shared" si="101"/>
        <v>0</v>
      </c>
      <c r="I337" s="6">
        <f t="shared" si="101"/>
        <v>0</v>
      </c>
      <c r="J337" s="6">
        <f t="shared" si="101"/>
        <v>0</v>
      </c>
      <c r="K337" s="6">
        <f t="shared" si="101"/>
        <v>0</v>
      </c>
      <c r="L337" s="1"/>
      <c r="M337" s="246"/>
      <c r="P337" s="248"/>
    </row>
    <row r="338" spans="1:16" ht="55.5" customHeight="1" x14ac:dyDescent="0.25">
      <c r="A338" s="59"/>
      <c r="B338" s="57" t="s">
        <v>416</v>
      </c>
      <c r="C338" s="2"/>
      <c r="D338" s="2"/>
      <c r="E338" s="2"/>
      <c r="F338" s="2"/>
      <c r="G338" s="138">
        <v>19400000</v>
      </c>
      <c r="H338" s="2"/>
      <c r="I338" s="24"/>
      <c r="J338" s="24"/>
      <c r="K338" s="24"/>
      <c r="L338" s="1" t="s">
        <v>526</v>
      </c>
      <c r="M338" s="246"/>
      <c r="P338" s="248"/>
    </row>
    <row r="339" spans="1:16" ht="15.75" hidden="1" x14ac:dyDescent="0.25">
      <c r="A339" s="40"/>
      <c r="B339" s="57"/>
      <c r="C339" s="2"/>
      <c r="D339" s="2"/>
      <c r="E339" s="2"/>
      <c r="F339" s="2"/>
      <c r="G339" s="2"/>
      <c r="H339" s="2"/>
      <c r="I339" s="24"/>
      <c r="J339" s="24"/>
      <c r="K339" s="24"/>
      <c r="L339" s="1"/>
      <c r="M339" s="246"/>
      <c r="P339" s="248"/>
    </row>
    <row r="340" spans="1:16" ht="15.75" hidden="1" x14ac:dyDescent="0.25">
      <c r="A340" s="40"/>
      <c r="B340" s="57"/>
      <c r="C340" s="2"/>
      <c r="D340" s="2"/>
      <c r="E340" s="2"/>
      <c r="F340" s="2"/>
      <c r="G340" s="25"/>
      <c r="H340" s="2"/>
      <c r="I340" s="24"/>
      <c r="J340" s="24"/>
      <c r="K340" s="24"/>
      <c r="L340" s="1"/>
      <c r="M340" s="246"/>
      <c r="P340" s="248"/>
    </row>
    <row r="341" spans="1:16" ht="63" customHeight="1" x14ac:dyDescent="0.25">
      <c r="A341" s="40" t="s">
        <v>106</v>
      </c>
      <c r="B341" s="41" t="s">
        <v>107</v>
      </c>
      <c r="C341" s="42">
        <f>C342+C350</f>
        <v>0</v>
      </c>
      <c r="D341" s="42">
        <f t="shared" ref="D341:H341" si="102">D342+D350</f>
        <v>0</v>
      </c>
      <c r="E341" s="42">
        <f t="shared" si="102"/>
        <v>2322700</v>
      </c>
      <c r="F341" s="42">
        <f t="shared" si="102"/>
        <v>4108081</v>
      </c>
      <c r="G341" s="42">
        <f t="shared" si="102"/>
        <v>30441116</v>
      </c>
      <c r="H341" s="42">
        <f t="shared" si="102"/>
        <v>1510600</v>
      </c>
      <c r="I341" s="215" t="e">
        <f>I342+I350+#REF!</f>
        <v>#REF!</v>
      </c>
      <c r="J341" s="215" t="e">
        <f>J342+J350+#REF!</f>
        <v>#REF!</v>
      </c>
      <c r="K341" s="215" t="e">
        <f>K342+K350+#REF!</f>
        <v>#REF!</v>
      </c>
      <c r="L341" s="1"/>
      <c r="M341" s="246"/>
      <c r="O341" s="36"/>
      <c r="P341" s="248"/>
    </row>
    <row r="342" spans="1:16" ht="51" x14ac:dyDescent="0.25">
      <c r="A342" s="40" t="s">
        <v>108</v>
      </c>
      <c r="B342" s="50" t="s">
        <v>527</v>
      </c>
      <c r="C342" s="51">
        <f t="shared" ref="C342:K342" si="103">C343</f>
        <v>0</v>
      </c>
      <c r="D342" s="51">
        <f t="shared" si="103"/>
        <v>0</v>
      </c>
      <c r="E342" s="51">
        <f t="shared" si="103"/>
        <v>0</v>
      </c>
      <c r="F342" s="51">
        <f t="shared" si="103"/>
        <v>748119</v>
      </c>
      <c r="G342" s="51">
        <f t="shared" si="103"/>
        <v>1510600</v>
      </c>
      <c r="H342" s="51">
        <f t="shared" si="103"/>
        <v>1510600</v>
      </c>
      <c r="I342" s="136">
        <f t="shared" si="103"/>
        <v>0</v>
      </c>
      <c r="J342" s="136">
        <f t="shared" si="103"/>
        <v>0</v>
      </c>
      <c r="K342" s="136">
        <f t="shared" si="103"/>
        <v>0</v>
      </c>
      <c r="L342" s="1"/>
      <c r="M342" s="246"/>
      <c r="P342" s="248"/>
    </row>
    <row r="343" spans="1:16" ht="25.5" x14ac:dyDescent="0.25">
      <c r="A343" s="139"/>
      <c r="B343" s="23" t="s">
        <v>196</v>
      </c>
      <c r="C343" s="46">
        <f>C344+C345+C346+C347+C348+C349</f>
        <v>0</v>
      </c>
      <c r="D343" s="46">
        <f t="shared" ref="D343:H343" si="104">D344+D345+D346+D347+D348+D349</f>
        <v>0</v>
      </c>
      <c r="E343" s="46">
        <f t="shared" si="104"/>
        <v>0</v>
      </c>
      <c r="F343" s="46">
        <f t="shared" si="104"/>
        <v>748119</v>
      </c>
      <c r="G343" s="46">
        <f t="shared" si="104"/>
        <v>1510600</v>
      </c>
      <c r="H343" s="46">
        <f t="shared" si="104"/>
        <v>1510600</v>
      </c>
      <c r="I343" s="24"/>
      <c r="J343" s="24"/>
      <c r="K343" s="24"/>
      <c r="L343" s="140"/>
      <c r="M343" s="246"/>
      <c r="P343" s="248"/>
    </row>
    <row r="344" spans="1:16" ht="63.75" x14ac:dyDescent="0.25">
      <c r="A344" s="40"/>
      <c r="B344" s="70"/>
      <c r="C344" s="47"/>
      <c r="D344" s="53"/>
      <c r="E344" s="2"/>
      <c r="F344" s="2"/>
      <c r="G344" s="2">
        <f>9316381-7805781</f>
        <v>1510600</v>
      </c>
      <c r="H344" s="2">
        <f>9316381-7805781</f>
        <v>1510600</v>
      </c>
      <c r="I344" s="24"/>
      <c r="J344" s="24"/>
      <c r="K344" s="24"/>
      <c r="L344" s="141" t="s">
        <v>528</v>
      </c>
      <c r="M344" s="246"/>
      <c r="P344" s="248"/>
    </row>
    <row r="345" spans="1:16" ht="55.5" customHeight="1" x14ac:dyDescent="0.25">
      <c r="A345" s="40"/>
      <c r="B345" s="70"/>
      <c r="C345" s="60"/>
      <c r="D345" s="60"/>
      <c r="E345" s="2"/>
      <c r="F345" s="2">
        <v>748119</v>
      </c>
      <c r="G345" s="2"/>
      <c r="H345" s="2"/>
      <c r="I345" s="24"/>
      <c r="J345" s="24"/>
      <c r="K345" s="24"/>
      <c r="L345" s="142" t="s">
        <v>529</v>
      </c>
      <c r="M345" s="246"/>
      <c r="P345" s="248"/>
    </row>
    <row r="346" spans="1:16" ht="16.5" hidden="1" customHeight="1" x14ac:dyDescent="0.25">
      <c r="A346" s="40"/>
      <c r="B346" s="70"/>
      <c r="C346" s="47"/>
      <c r="D346" s="53"/>
      <c r="E346" s="2"/>
      <c r="F346" s="2"/>
      <c r="G346" s="2"/>
      <c r="H346" s="2"/>
      <c r="I346" s="24"/>
      <c r="J346" s="24"/>
      <c r="K346" s="24"/>
      <c r="L346" s="141"/>
      <c r="M346" s="246"/>
      <c r="P346" s="248"/>
    </row>
    <row r="347" spans="1:16" ht="15.75" hidden="1" x14ac:dyDescent="0.25">
      <c r="A347" s="40"/>
      <c r="B347" s="70"/>
      <c r="C347" s="60"/>
      <c r="D347" s="60"/>
      <c r="E347" s="2"/>
      <c r="F347" s="2"/>
      <c r="G347" s="2"/>
      <c r="H347" s="2"/>
      <c r="I347" s="24"/>
      <c r="J347" s="24"/>
      <c r="K347" s="24"/>
      <c r="L347" s="142"/>
      <c r="M347" s="246"/>
      <c r="P347" s="248"/>
    </row>
    <row r="348" spans="1:16" ht="15.75" hidden="1" x14ac:dyDescent="0.25">
      <c r="A348" s="40"/>
      <c r="B348" s="70"/>
      <c r="C348" s="60"/>
      <c r="D348" s="60"/>
      <c r="E348" s="2"/>
      <c r="F348" s="2"/>
      <c r="G348" s="2"/>
      <c r="H348" s="2"/>
      <c r="I348" s="24"/>
      <c r="J348" s="24"/>
      <c r="K348" s="24"/>
      <c r="L348" s="142"/>
      <c r="M348" s="246"/>
      <c r="P348" s="248"/>
    </row>
    <row r="349" spans="1:16" ht="15.75" hidden="1" x14ac:dyDescent="0.25">
      <c r="A349" s="40"/>
      <c r="B349" s="70"/>
      <c r="C349" s="60"/>
      <c r="D349" s="60"/>
      <c r="E349" s="2"/>
      <c r="F349" s="2"/>
      <c r="G349" s="2"/>
      <c r="H349" s="2"/>
      <c r="I349" s="24"/>
      <c r="J349" s="24"/>
      <c r="K349" s="24"/>
      <c r="L349" s="142"/>
      <c r="M349" s="246"/>
      <c r="P349" s="248"/>
    </row>
    <row r="350" spans="1:16" ht="75.75" customHeight="1" x14ac:dyDescent="0.25">
      <c r="A350" s="40" t="s">
        <v>109</v>
      </c>
      <c r="B350" s="50" t="s">
        <v>110</v>
      </c>
      <c r="C350" s="42">
        <f t="shared" ref="C350:H350" si="105">C351+C355+C353</f>
        <v>0</v>
      </c>
      <c r="D350" s="42">
        <f t="shared" si="105"/>
        <v>0</v>
      </c>
      <c r="E350" s="42">
        <f t="shared" si="105"/>
        <v>2322700</v>
      </c>
      <c r="F350" s="42">
        <f t="shared" si="105"/>
        <v>3359962</v>
      </c>
      <c r="G350" s="42">
        <f t="shared" si="105"/>
        <v>28930516</v>
      </c>
      <c r="H350" s="42">
        <f t="shared" si="105"/>
        <v>0</v>
      </c>
      <c r="I350" s="25"/>
      <c r="J350" s="25"/>
      <c r="K350" s="25"/>
      <c r="L350" s="92"/>
      <c r="M350" s="246"/>
      <c r="P350" s="248"/>
    </row>
    <row r="351" spans="1:16" ht="38.25" hidden="1" x14ac:dyDescent="0.25">
      <c r="A351" s="59"/>
      <c r="B351" s="23" t="s">
        <v>74</v>
      </c>
      <c r="C351" s="2">
        <f t="shared" ref="C351:K351" si="106">C352</f>
        <v>0</v>
      </c>
      <c r="D351" s="2">
        <f t="shared" si="106"/>
        <v>0</v>
      </c>
      <c r="E351" s="2">
        <f t="shared" si="106"/>
        <v>0</v>
      </c>
      <c r="F351" s="2">
        <f t="shared" si="106"/>
        <v>0</v>
      </c>
      <c r="G351" s="2">
        <f t="shared" si="106"/>
        <v>0</v>
      </c>
      <c r="H351" s="2">
        <f t="shared" si="106"/>
        <v>0</v>
      </c>
      <c r="I351" s="2">
        <f t="shared" si="106"/>
        <v>0</v>
      </c>
      <c r="J351" s="2">
        <f t="shared" si="106"/>
        <v>0</v>
      </c>
      <c r="K351" s="2">
        <f t="shared" si="106"/>
        <v>0</v>
      </c>
      <c r="L351" s="70"/>
      <c r="M351" s="246"/>
      <c r="P351" s="248"/>
    </row>
    <row r="352" spans="1:16" ht="15.75" hidden="1" x14ac:dyDescent="0.25">
      <c r="A352" s="59"/>
      <c r="B352" s="23"/>
      <c r="C352" s="6"/>
      <c r="D352" s="6"/>
      <c r="E352" s="6"/>
      <c r="F352" s="6"/>
      <c r="G352" s="6"/>
      <c r="H352" s="6"/>
      <c r="I352" s="113"/>
      <c r="J352" s="113"/>
      <c r="K352" s="113"/>
      <c r="L352" s="1"/>
      <c r="M352" s="246"/>
      <c r="P352" s="248"/>
    </row>
    <row r="353" spans="1:16" ht="48" customHeight="1" x14ac:dyDescent="0.25">
      <c r="A353" s="59"/>
      <c r="B353" s="23" t="s">
        <v>196</v>
      </c>
      <c r="C353" s="2">
        <f t="shared" ref="C353:H353" si="107">C354</f>
        <v>0</v>
      </c>
      <c r="D353" s="2">
        <f t="shared" si="107"/>
        <v>0</v>
      </c>
      <c r="E353" s="2">
        <f t="shared" si="107"/>
        <v>0</v>
      </c>
      <c r="F353" s="2">
        <f t="shared" si="107"/>
        <v>0</v>
      </c>
      <c r="G353" s="2">
        <f t="shared" si="107"/>
        <v>28930516</v>
      </c>
      <c r="H353" s="2">
        <f t="shared" si="107"/>
        <v>0</v>
      </c>
      <c r="I353" s="25"/>
      <c r="J353" s="25"/>
      <c r="K353" s="25"/>
      <c r="L353" s="70"/>
      <c r="M353" s="246"/>
      <c r="P353" s="248"/>
    </row>
    <row r="354" spans="1:16" ht="63.75" x14ac:dyDescent="0.25">
      <c r="A354" s="59"/>
      <c r="B354" s="57" t="s">
        <v>452</v>
      </c>
      <c r="C354" s="2"/>
      <c r="D354" s="2"/>
      <c r="E354" s="2"/>
      <c r="F354" s="2"/>
      <c r="G354" s="2">
        <v>28930516</v>
      </c>
      <c r="H354" s="2"/>
      <c r="I354" s="113"/>
      <c r="J354" s="113"/>
      <c r="K354" s="113"/>
      <c r="L354" s="54" t="s">
        <v>453</v>
      </c>
      <c r="M354" s="246"/>
      <c r="P354" s="248"/>
    </row>
    <row r="355" spans="1:16" ht="25.5" x14ac:dyDescent="0.25">
      <c r="A355" s="59"/>
      <c r="B355" s="23" t="s">
        <v>114</v>
      </c>
      <c r="C355" s="6">
        <f t="shared" ref="C355:H355" si="108">C356</f>
        <v>0</v>
      </c>
      <c r="D355" s="6">
        <f t="shared" si="108"/>
        <v>0</v>
      </c>
      <c r="E355" s="6">
        <f t="shared" si="108"/>
        <v>2322700</v>
      </c>
      <c r="F355" s="6">
        <f t="shared" si="108"/>
        <v>3359962</v>
      </c>
      <c r="G355" s="6">
        <f t="shared" si="108"/>
        <v>0</v>
      </c>
      <c r="H355" s="6">
        <f t="shared" si="108"/>
        <v>0</v>
      </c>
      <c r="I355" s="113"/>
      <c r="J355" s="113"/>
      <c r="K355" s="113"/>
      <c r="L355" s="1"/>
      <c r="M355" s="246"/>
      <c r="P355" s="248"/>
    </row>
    <row r="356" spans="1:16" ht="98.25" customHeight="1" x14ac:dyDescent="0.25">
      <c r="A356" s="59"/>
      <c r="B356" s="1" t="s">
        <v>373</v>
      </c>
      <c r="C356" s="8"/>
      <c r="D356" s="8"/>
      <c r="E356" s="8">
        <v>2322700</v>
      </c>
      <c r="F356" s="8">
        <v>3359962</v>
      </c>
      <c r="G356" s="8"/>
      <c r="H356" s="8"/>
      <c r="I356" s="9"/>
      <c r="J356" s="9"/>
      <c r="K356" s="9"/>
      <c r="L356" s="21" t="s">
        <v>530</v>
      </c>
      <c r="M356" s="246"/>
      <c r="P356" s="248"/>
    </row>
    <row r="357" spans="1:16" ht="74.25" customHeight="1" x14ac:dyDescent="0.25">
      <c r="A357" s="40" t="s">
        <v>32</v>
      </c>
      <c r="B357" s="41" t="s">
        <v>33</v>
      </c>
      <c r="C357" s="133">
        <f t="shared" ref="C357:H357" si="109">C358+C366+C375+C371+C379</f>
        <v>0</v>
      </c>
      <c r="D357" s="133">
        <f t="shared" si="109"/>
        <v>0</v>
      </c>
      <c r="E357" s="133">
        <f t="shared" si="109"/>
        <v>34069900</v>
      </c>
      <c r="F357" s="133">
        <f t="shared" si="109"/>
        <v>34069900</v>
      </c>
      <c r="G357" s="133">
        <f t="shared" si="109"/>
        <v>326285000</v>
      </c>
      <c r="H357" s="133">
        <f t="shared" si="109"/>
        <v>242020000</v>
      </c>
      <c r="I357" s="33"/>
      <c r="J357" s="33"/>
      <c r="K357" s="33"/>
      <c r="L357" s="1"/>
      <c r="M357" s="246"/>
      <c r="O357" s="36"/>
      <c r="P357" s="248"/>
    </row>
    <row r="358" spans="1:16" ht="63.75" x14ac:dyDescent="0.25">
      <c r="A358" s="40" t="s">
        <v>34</v>
      </c>
      <c r="B358" s="41" t="s">
        <v>35</v>
      </c>
      <c r="C358" s="133">
        <f>C364+C359</f>
        <v>0</v>
      </c>
      <c r="D358" s="133">
        <f t="shared" ref="D358:E358" si="110">D364+D359</f>
        <v>0</v>
      </c>
      <c r="E358" s="133">
        <f t="shared" si="110"/>
        <v>28530399</v>
      </c>
      <c r="F358" s="133">
        <f>F364+F359</f>
        <v>31612219</v>
      </c>
      <c r="G358" s="133">
        <f>G364+G359</f>
        <v>270220000</v>
      </c>
      <c r="H358" s="133">
        <f>H364+H359</f>
        <v>24450000</v>
      </c>
      <c r="I358" s="133" t="e">
        <f>I364+#REF!</f>
        <v>#REF!</v>
      </c>
      <c r="J358" s="133" t="e">
        <f>J364+#REF!</f>
        <v>#REF!</v>
      </c>
      <c r="K358" s="133" t="e">
        <f>K364+#REF!</f>
        <v>#REF!</v>
      </c>
      <c r="L358" s="1"/>
      <c r="M358" s="246"/>
      <c r="P358" s="248"/>
    </row>
    <row r="359" spans="1:16" ht="25.5" x14ac:dyDescent="0.25">
      <c r="A359" s="40"/>
      <c r="B359" s="23" t="s">
        <v>60</v>
      </c>
      <c r="C359" s="131">
        <f>C360+C362</f>
        <v>0</v>
      </c>
      <c r="D359" s="131">
        <f t="shared" ref="D359" si="111">D360+D362</f>
        <v>0</v>
      </c>
      <c r="E359" s="131">
        <f>E360+E362</f>
        <v>28530399</v>
      </c>
      <c r="F359" s="131">
        <f>F360+F362+F361</f>
        <v>31612219</v>
      </c>
      <c r="G359" s="131">
        <f>G360+G362+G361+G363</f>
        <v>53900000</v>
      </c>
      <c r="H359" s="131">
        <f>H360+H362</f>
        <v>24450000</v>
      </c>
      <c r="I359" s="133"/>
      <c r="J359" s="133"/>
      <c r="K359" s="133"/>
      <c r="L359" s="1"/>
      <c r="M359" s="246"/>
      <c r="P359" s="248"/>
    </row>
    <row r="360" spans="1:16" ht="60.75" customHeight="1" x14ac:dyDescent="0.25">
      <c r="A360" s="40"/>
      <c r="B360" s="30" t="s">
        <v>374</v>
      </c>
      <c r="C360" s="143"/>
      <c r="D360" s="143"/>
      <c r="E360" s="144">
        <v>10498270</v>
      </c>
      <c r="F360" s="144">
        <v>12777000</v>
      </c>
      <c r="G360" s="145"/>
      <c r="H360" s="144">
        <v>24450000</v>
      </c>
      <c r="I360" s="18"/>
      <c r="J360" s="18"/>
      <c r="K360" s="18"/>
      <c r="L360" s="250" t="s">
        <v>531</v>
      </c>
      <c r="M360" s="246"/>
      <c r="P360" s="248"/>
    </row>
    <row r="361" spans="1:16" ht="94.5" customHeight="1" x14ac:dyDescent="0.25">
      <c r="A361" s="40"/>
      <c r="B361" s="30" t="s">
        <v>411</v>
      </c>
      <c r="C361" s="143"/>
      <c r="D361" s="143"/>
      <c r="E361" s="144"/>
      <c r="F361" s="144">
        <v>3081820</v>
      </c>
      <c r="G361" s="145">
        <v>24450000</v>
      </c>
      <c r="H361" s="144"/>
      <c r="I361" s="18"/>
      <c r="J361" s="18"/>
      <c r="K361" s="18"/>
      <c r="L361" s="251"/>
      <c r="M361" s="246"/>
      <c r="P361" s="248"/>
    </row>
    <row r="362" spans="1:16" ht="63" customHeight="1" x14ac:dyDescent="0.25">
      <c r="A362" s="40"/>
      <c r="B362" s="1" t="s">
        <v>375</v>
      </c>
      <c r="C362" s="143"/>
      <c r="D362" s="143"/>
      <c r="E362" s="144">
        <v>18032129</v>
      </c>
      <c r="F362" s="144">
        <v>15753399</v>
      </c>
      <c r="G362" s="145"/>
      <c r="H362" s="144"/>
      <c r="I362" s="18"/>
      <c r="J362" s="18"/>
      <c r="K362" s="18"/>
      <c r="L362" s="134" t="s">
        <v>532</v>
      </c>
      <c r="M362" s="246"/>
      <c r="P362" s="248"/>
    </row>
    <row r="363" spans="1:16" ht="70.5" customHeight="1" x14ac:dyDescent="0.25">
      <c r="A363" s="40"/>
      <c r="B363" s="1" t="s">
        <v>418</v>
      </c>
      <c r="C363" s="143"/>
      <c r="D363" s="143"/>
      <c r="E363" s="144"/>
      <c r="F363" s="144"/>
      <c r="G363" s="145">
        <v>29450000</v>
      </c>
      <c r="H363" s="144"/>
      <c r="I363" s="18"/>
      <c r="J363" s="18"/>
      <c r="K363" s="18"/>
      <c r="L363" s="1" t="s">
        <v>533</v>
      </c>
      <c r="M363" s="246"/>
      <c r="P363" s="248"/>
    </row>
    <row r="364" spans="1:16" ht="47.25" customHeight="1" x14ac:dyDescent="0.25">
      <c r="A364" s="40"/>
      <c r="B364" s="23" t="s">
        <v>309</v>
      </c>
      <c r="C364" s="131">
        <f t="shared" ref="C364:F364" si="112">C365</f>
        <v>0</v>
      </c>
      <c r="D364" s="131">
        <f t="shared" si="112"/>
        <v>0</v>
      </c>
      <c r="E364" s="131">
        <f t="shared" si="112"/>
        <v>0</v>
      </c>
      <c r="F364" s="131">
        <f t="shared" si="112"/>
        <v>0</v>
      </c>
      <c r="G364" s="131">
        <f>G365</f>
        <v>216320000</v>
      </c>
      <c r="H364" s="131">
        <f>H365</f>
        <v>0</v>
      </c>
      <c r="I364" s="33"/>
      <c r="J364" s="33"/>
      <c r="K364" s="33"/>
      <c r="L364" s="1"/>
      <c r="M364" s="246"/>
      <c r="P364" s="248"/>
    </row>
    <row r="365" spans="1:16" ht="63.75" x14ac:dyDescent="0.25">
      <c r="A365" s="27"/>
      <c r="B365" s="57" t="s">
        <v>403</v>
      </c>
      <c r="C365" s="2"/>
      <c r="D365" s="2"/>
      <c r="E365" s="2"/>
      <c r="F365" s="2"/>
      <c r="G365" s="2">
        <v>216320000</v>
      </c>
      <c r="H365" s="2"/>
      <c r="I365" s="204"/>
      <c r="J365" s="204"/>
      <c r="K365" s="204"/>
      <c r="L365" s="85" t="s">
        <v>534</v>
      </c>
      <c r="M365" s="246"/>
      <c r="P365" s="248"/>
    </row>
    <row r="366" spans="1:16" ht="63.75" x14ac:dyDescent="0.25">
      <c r="A366" s="40" t="s">
        <v>126</v>
      </c>
      <c r="B366" s="41" t="s">
        <v>240</v>
      </c>
      <c r="C366" s="146">
        <f>C367</f>
        <v>0</v>
      </c>
      <c r="D366" s="146">
        <f t="shared" ref="D366:H366" si="113">D367</f>
        <v>0</v>
      </c>
      <c r="E366" s="146">
        <f t="shared" si="113"/>
        <v>3081820</v>
      </c>
      <c r="F366" s="146">
        <f t="shared" si="113"/>
        <v>0</v>
      </c>
      <c r="G366" s="146">
        <f t="shared" si="113"/>
        <v>56065000</v>
      </c>
      <c r="H366" s="146">
        <f t="shared" si="113"/>
        <v>1250000</v>
      </c>
      <c r="I366" s="147"/>
      <c r="J366" s="147"/>
      <c r="K366" s="147"/>
      <c r="L366" s="21"/>
      <c r="M366" s="246"/>
      <c r="P366" s="248"/>
    </row>
    <row r="367" spans="1:16" ht="25.5" x14ac:dyDescent="0.25">
      <c r="A367" s="158"/>
      <c r="B367" s="23" t="s">
        <v>60</v>
      </c>
      <c r="C367" s="6">
        <f>C368+C369</f>
        <v>0</v>
      </c>
      <c r="D367" s="6">
        <f t="shared" ref="D367:F367" si="114">D368+D369</f>
        <v>0</v>
      </c>
      <c r="E367" s="6">
        <f>E368+E369</f>
        <v>3081820</v>
      </c>
      <c r="F367" s="6">
        <f t="shared" si="114"/>
        <v>0</v>
      </c>
      <c r="G367" s="6">
        <f>G368+G369+G370</f>
        <v>56065000</v>
      </c>
      <c r="H367" s="6">
        <f>H368+H369</f>
        <v>1250000</v>
      </c>
      <c r="I367" s="44"/>
      <c r="J367" s="44"/>
      <c r="K367" s="44"/>
      <c r="L367" s="92"/>
      <c r="M367" s="246"/>
      <c r="P367" s="248"/>
    </row>
    <row r="368" spans="1:16" ht="100.5" customHeight="1" x14ac:dyDescent="0.25">
      <c r="A368" s="148"/>
      <c r="B368" s="1" t="s">
        <v>376</v>
      </c>
      <c r="C368" s="17"/>
      <c r="D368" s="17"/>
      <c r="E368" s="17">
        <v>3081820</v>
      </c>
      <c r="F368" s="17"/>
      <c r="G368" s="19"/>
      <c r="H368" s="19">
        <v>1250000</v>
      </c>
      <c r="I368" s="20"/>
      <c r="J368" s="20"/>
      <c r="K368" s="20"/>
      <c r="L368" s="1" t="s">
        <v>535</v>
      </c>
      <c r="M368" s="246"/>
      <c r="P368" s="248"/>
    </row>
    <row r="369" spans="1:16" ht="203.25" customHeight="1" x14ac:dyDescent="0.25">
      <c r="A369" s="148"/>
      <c r="B369" s="33" t="s">
        <v>377</v>
      </c>
      <c r="C369" s="17"/>
      <c r="D369" s="17"/>
      <c r="E369" s="17"/>
      <c r="F369" s="17"/>
      <c r="G369" s="19">
        <v>1250000</v>
      </c>
      <c r="H369" s="19"/>
      <c r="I369" s="20"/>
      <c r="J369" s="20"/>
      <c r="K369" s="20"/>
      <c r="L369" s="28" t="s">
        <v>536</v>
      </c>
      <c r="M369" s="246"/>
      <c r="P369" s="248"/>
    </row>
    <row r="370" spans="1:16" ht="82.5" customHeight="1" x14ac:dyDescent="0.25">
      <c r="A370" s="148"/>
      <c r="B370" s="33" t="s">
        <v>419</v>
      </c>
      <c r="C370" s="17"/>
      <c r="D370" s="17"/>
      <c r="E370" s="17"/>
      <c r="F370" s="17"/>
      <c r="G370" s="19">
        <v>54815000</v>
      </c>
      <c r="H370" s="19"/>
      <c r="I370" s="20" t="s">
        <v>420</v>
      </c>
      <c r="J370" s="20"/>
      <c r="K370" s="20"/>
      <c r="L370" s="28" t="s">
        <v>537</v>
      </c>
      <c r="M370" s="246"/>
      <c r="P370" s="248"/>
    </row>
    <row r="371" spans="1:16" ht="92.25" customHeight="1" x14ac:dyDescent="0.25">
      <c r="A371" s="40" t="s">
        <v>160</v>
      </c>
      <c r="B371" s="41" t="s">
        <v>161</v>
      </c>
      <c r="C371" s="42">
        <f t="shared" ref="C371:H371" si="115">C372</f>
        <v>0</v>
      </c>
      <c r="D371" s="42">
        <f t="shared" si="115"/>
        <v>0</v>
      </c>
      <c r="E371" s="42">
        <f t="shared" si="115"/>
        <v>2457681</v>
      </c>
      <c r="F371" s="42">
        <f t="shared" si="115"/>
        <v>2457681</v>
      </c>
      <c r="G371" s="42">
        <f t="shared" si="115"/>
        <v>0</v>
      </c>
      <c r="H371" s="42">
        <f t="shared" si="115"/>
        <v>0</v>
      </c>
      <c r="I371" s="44"/>
      <c r="J371" s="44"/>
      <c r="K371" s="44"/>
      <c r="L371" s="92"/>
      <c r="M371" s="246"/>
      <c r="P371" s="248"/>
    </row>
    <row r="372" spans="1:16" ht="25.5" x14ac:dyDescent="0.25">
      <c r="A372" s="148"/>
      <c r="B372" s="23" t="s">
        <v>60</v>
      </c>
      <c r="C372" s="6">
        <f t="shared" ref="C372:H372" si="116">C373+C374</f>
        <v>0</v>
      </c>
      <c r="D372" s="6">
        <f t="shared" si="116"/>
        <v>0</v>
      </c>
      <c r="E372" s="6">
        <f>E373+E374</f>
        <v>2457681</v>
      </c>
      <c r="F372" s="6">
        <f t="shared" si="116"/>
        <v>2457681</v>
      </c>
      <c r="G372" s="6">
        <f t="shared" si="116"/>
        <v>0</v>
      </c>
      <c r="H372" s="6">
        <f t="shared" si="116"/>
        <v>0</v>
      </c>
      <c r="I372" s="44"/>
      <c r="J372" s="44"/>
      <c r="K372" s="44"/>
      <c r="L372" s="92"/>
      <c r="M372" s="246"/>
      <c r="P372" s="248"/>
    </row>
    <row r="373" spans="1:16" ht="123" customHeight="1" x14ac:dyDescent="0.25">
      <c r="A373" s="148"/>
      <c r="B373" s="149" t="s">
        <v>407</v>
      </c>
      <c r="C373" s="132"/>
      <c r="D373" s="132"/>
      <c r="E373" s="132">
        <v>2457681</v>
      </c>
      <c r="F373" s="132"/>
      <c r="G373" s="150"/>
      <c r="H373" s="150"/>
      <c r="I373" s="151"/>
      <c r="J373" s="151"/>
      <c r="K373" s="151"/>
      <c r="L373" s="250" t="s">
        <v>538</v>
      </c>
      <c r="M373" s="246"/>
      <c r="P373" s="248"/>
    </row>
    <row r="374" spans="1:16" ht="130.5" customHeight="1" x14ac:dyDescent="0.25">
      <c r="A374" s="148"/>
      <c r="B374" s="149" t="s">
        <v>408</v>
      </c>
      <c r="C374" s="132"/>
      <c r="D374" s="132"/>
      <c r="E374" s="132"/>
      <c r="F374" s="132">
        <v>2457681</v>
      </c>
      <c r="G374" s="150"/>
      <c r="H374" s="150"/>
      <c r="I374" s="151"/>
      <c r="J374" s="151"/>
      <c r="K374" s="151"/>
      <c r="L374" s="251"/>
      <c r="M374" s="246"/>
      <c r="P374" s="248"/>
    </row>
    <row r="375" spans="1:16" ht="69" customHeight="1" x14ac:dyDescent="0.25">
      <c r="A375" s="55" t="s">
        <v>129</v>
      </c>
      <c r="B375" s="67" t="s">
        <v>130</v>
      </c>
      <c r="C375" s="152">
        <f t="shared" ref="C375:H375" si="117">C376</f>
        <v>0</v>
      </c>
      <c r="D375" s="152">
        <f t="shared" si="117"/>
        <v>0</v>
      </c>
      <c r="E375" s="152">
        <f t="shared" si="117"/>
        <v>0</v>
      </c>
      <c r="F375" s="152">
        <f t="shared" si="117"/>
        <v>0</v>
      </c>
      <c r="G375" s="152">
        <f t="shared" si="117"/>
        <v>0</v>
      </c>
      <c r="H375" s="152">
        <f t="shared" si="117"/>
        <v>216320000</v>
      </c>
      <c r="I375" s="24"/>
      <c r="J375" s="24"/>
      <c r="K375" s="24"/>
      <c r="L375" s="1"/>
      <c r="M375" s="246"/>
      <c r="P375" s="248"/>
    </row>
    <row r="376" spans="1:16" ht="25.5" x14ac:dyDescent="0.25">
      <c r="A376" s="55"/>
      <c r="B376" s="23" t="s">
        <v>60</v>
      </c>
      <c r="C376" s="6">
        <f t="shared" ref="C376:H376" si="118">C377+C378</f>
        <v>0</v>
      </c>
      <c r="D376" s="6">
        <f t="shared" si="118"/>
        <v>0</v>
      </c>
      <c r="E376" s="6">
        <f t="shared" si="118"/>
        <v>0</v>
      </c>
      <c r="F376" s="6">
        <f t="shared" si="118"/>
        <v>0</v>
      </c>
      <c r="G376" s="6">
        <f t="shared" si="118"/>
        <v>0</v>
      </c>
      <c r="H376" s="6">
        <f t="shared" si="118"/>
        <v>216320000</v>
      </c>
      <c r="I376" s="24"/>
      <c r="J376" s="24"/>
      <c r="K376" s="24"/>
      <c r="L376" s="1"/>
      <c r="M376" s="246"/>
      <c r="P376" s="248"/>
    </row>
    <row r="377" spans="1:16" ht="54.75" customHeight="1" x14ac:dyDescent="0.25">
      <c r="A377" s="55"/>
      <c r="B377" s="1" t="s">
        <v>298</v>
      </c>
      <c r="C377" s="2"/>
      <c r="D377" s="2"/>
      <c r="E377" s="153"/>
      <c r="F377" s="2"/>
      <c r="G377" s="2"/>
      <c r="H377" s="2">
        <v>216320000</v>
      </c>
      <c r="I377" s="24"/>
      <c r="J377" s="24"/>
      <c r="K377" s="24"/>
      <c r="L377" s="72" t="s">
        <v>539</v>
      </c>
      <c r="M377" s="246"/>
      <c r="P377" s="248"/>
    </row>
    <row r="378" spans="1:16" ht="15.75" hidden="1" x14ac:dyDescent="0.25">
      <c r="A378" s="55"/>
      <c r="B378" s="1"/>
      <c r="C378" s="2"/>
      <c r="D378" s="2"/>
      <c r="E378" s="153"/>
      <c r="F378" s="2"/>
      <c r="G378" s="2"/>
      <c r="H378" s="2"/>
      <c r="I378" s="24"/>
      <c r="J378" s="24"/>
      <c r="K378" s="24"/>
      <c r="L378" s="1"/>
      <c r="M378" s="246"/>
      <c r="P378" s="248"/>
    </row>
    <row r="379" spans="1:16" ht="90" hidden="1" customHeight="1" x14ac:dyDescent="0.25">
      <c r="A379" s="40" t="s">
        <v>186</v>
      </c>
      <c r="B379" s="41" t="s">
        <v>241</v>
      </c>
      <c r="C379" s="152">
        <f>SUM(C380)</f>
        <v>0</v>
      </c>
      <c r="D379" s="152">
        <f t="shared" ref="D379:K379" si="119">SUM(D380)</f>
        <v>0</v>
      </c>
      <c r="E379" s="152">
        <f t="shared" si="119"/>
        <v>0</v>
      </c>
      <c r="F379" s="152">
        <f t="shared" si="119"/>
        <v>0</v>
      </c>
      <c r="G379" s="152">
        <f t="shared" si="119"/>
        <v>0</v>
      </c>
      <c r="H379" s="152">
        <f t="shared" si="119"/>
        <v>0</v>
      </c>
      <c r="I379" s="2">
        <f t="shared" si="119"/>
        <v>0</v>
      </c>
      <c r="J379" s="2">
        <f t="shared" si="119"/>
        <v>0</v>
      </c>
      <c r="K379" s="2">
        <f t="shared" si="119"/>
        <v>0</v>
      </c>
      <c r="L379" s="72"/>
      <c r="M379" s="246"/>
      <c r="P379" s="248"/>
    </row>
    <row r="380" spans="1:16" ht="25.5" hidden="1" x14ac:dyDescent="0.25">
      <c r="A380" s="55"/>
      <c r="B380" s="23" t="s">
        <v>60</v>
      </c>
      <c r="C380" s="6">
        <f t="shared" ref="C380:H380" si="120">C381</f>
        <v>0</v>
      </c>
      <c r="D380" s="6">
        <f t="shared" si="120"/>
        <v>0</v>
      </c>
      <c r="E380" s="6">
        <f t="shared" si="120"/>
        <v>0</v>
      </c>
      <c r="F380" s="6">
        <f t="shared" si="120"/>
        <v>0</v>
      </c>
      <c r="G380" s="6">
        <f t="shared" si="120"/>
        <v>0</v>
      </c>
      <c r="H380" s="6">
        <f t="shared" si="120"/>
        <v>0</v>
      </c>
      <c r="I380" s="2">
        <f>SUM(I381:I384)</f>
        <v>0</v>
      </c>
      <c r="J380" s="2">
        <f>SUM(J381:J384)</f>
        <v>0</v>
      </c>
      <c r="K380" s="2">
        <f>SUM(K381:K384)</f>
        <v>0</v>
      </c>
      <c r="L380" s="72"/>
      <c r="M380" s="246"/>
      <c r="P380" s="248"/>
    </row>
    <row r="381" spans="1:16" ht="18.75" hidden="1" customHeight="1" x14ac:dyDescent="0.25">
      <c r="A381" s="55"/>
      <c r="B381" s="57"/>
      <c r="C381" s="2"/>
      <c r="D381" s="2"/>
      <c r="E381" s="153"/>
      <c r="F381" s="2"/>
      <c r="G381" s="2"/>
      <c r="H381" s="2"/>
      <c r="I381" s="24"/>
      <c r="J381" s="24"/>
      <c r="K381" s="24"/>
      <c r="L381" s="72"/>
      <c r="M381" s="246"/>
      <c r="P381" s="248"/>
    </row>
    <row r="382" spans="1:16" ht="57.75" customHeight="1" x14ac:dyDescent="0.25">
      <c r="A382" s="40" t="s">
        <v>36</v>
      </c>
      <c r="B382" s="109" t="s">
        <v>37</v>
      </c>
      <c r="C382" s="129">
        <f t="shared" ref="C382:H382" si="121">C383+C389+C395</f>
        <v>0</v>
      </c>
      <c r="D382" s="129">
        <f t="shared" si="121"/>
        <v>0</v>
      </c>
      <c r="E382" s="129">
        <f t="shared" si="121"/>
        <v>0</v>
      </c>
      <c r="F382" s="129">
        <f t="shared" si="121"/>
        <v>0</v>
      </c>
      <c r="G382" s="129">
        <f t="shared" si="121"/>
        <v>19200000</v>
      </c>
      <c r="H382" s="129">
        <f t="shared" si="121"/>
        <v>19200000</v>
      </c>
      <c r="I382" s="204"/>
      <c r="J382" s="204"/>
      <c r="K382" s="204"/>
      <c r="L382" s="21"/>
      <c r="M382" s="246"/>
      <c r="O382" s="36"/>
      <c r="P382" s="248"/>
    </row>
    <row r="383" spans="1:16" ht="61.5" customHeight="1" x14ac:dyDescent="0.25">
      <c r="A383" s="40" t="s">
        <v>38</v>
      </c>
      <c r="B383" s="109" t="s">
        <v>39</v>
      </c>
      <c r="C383" s="129">
        <f t="shared" ref="C383:H383" si="122">C384+C386</f>
        <v>0</v>
      </c>
      <c r="D383" s="129">
        <f t="shared" si="122"/>
        <v>0</v>
      </c>
      <c r="E383" s="129">
        <f t="shared" si="122"/>
        <v>0</v>
      </c>
      <c r="F383" s="129">
        <f t="shared" si="122"/>
        <v>0</v>
      </c>
      <c r="G383" s="129">
        <f>G384+G386</f>
        <v>19200000</v>
      </c>
      <c r="H383" s="129">
        <f t="shared" si="122"/>
        <v>19200000</v>
      </c>
      <c r="I383" s="204"/>
      <c r="J383" s="204"/>
      <c r="K383" s="204"/>
      <c r="L383" s="21"/>
      <c r="M383" s="246"/>
      <c r="P383" s="248"/>
    </row>
    <row r="384" spans="1:16" ht="38.25" x14ac:dyDescent="0.25">
      <c r="A384" s="40"/>
      <c r="B384" s="23" t="s">
        <v>74</v>
      </c>
      <c r="C384" s="272">
        <f t="shared" ref="C384:H384" si="123">C385</f>
        <v>0</v>
      </c>
      <c r="D384" s="272">
        <f t="shared" si="123"/>
        <v>0</v>
      </c>
      <c r="E384" s="272">
        <f t="shared" si="123"/>
        <v>0</v>
      </c>
      <c r="F384" s="272">
        <f t="shared" si="123"/>
        <v>0</v>
      </c>
      <c r="G384" s="272">
        <f t="shared" si="123"/>
        <v>19200000</v>
      </c>
      <c r="H384" s="272">
        <f t="shared" si="123"/>
        <v>19200000</v>
      </c>
      <c r="I384" s="204"/>
      <c r="J384" s="204"/>
      <c r="K384" s="204"/>
      <c r="L384" s="21"/>
      <c r="M384" s="246"/>
      <c r="P384" s="248"/>
    </row>
    <row r="385" spans="1:16" ht="90" customHeight="1" x14ac:dyDescent="0.25">
      <c r="A385" s="40"/>
      <c r="B385" s="57" t="s">
        <v>266</v>
      </c>
      <c r="C385" s="2"/>
      <c r="D385" s="2"/>
      <c r="E385" s="2"/>
      <c r="F385" s="2"/>
      <c r="G385" s="2">
        <v>19200000</v>
      </c>
      <c r="H385" s="2">
        <v>19200000</v>
      </c>
      <c r="I385" s="204"/>
      <c r="J385" s="204"/>
      <c r="K385" s="204"/>
      <c r="L385" s="34" t="s">
        <v>540</v>
      </c>
      <c r="M385" s="246"/>
      <c r="P385" s="248"/>
    </row>
    <row r="386" spans="1:16" ht="25.5" hidden="1" x14ac:dyDescent="0.25">
      <c r="A386" s="40"/>
      <c r="B386" s="23" t="s">
        <v>185</v>
      </c>
      <c r="C386" s="131">
        <f>C387</f>
        <v>0</v>
      </c>
      <c r="D386" s="131">
        <f>D387</f>
        <v>0</v>
      </c>
      <c r="E386" s="131">
        <f>E387</f>
        <v>0</v>
      </c>
      <c r="F386" s="131">
        <f>F387</f>
        <v>0</v>
      </c>
      <c r="G386" s="131">
        <f>G387</f>
        <v>0</v>
      </c>
      <c r="H386" s="131">
        <f>H387+H388</f>
        <v>0</v>
      </c>
      <c r="I386" s="204"/>
      <c r="J386" s="204"/>
      <c r="K386" s="204"/>
      <c r="L386" s="21"/>
      <c r="M386" s="246"/>
      <c r="P386" s="248"/>
    </row>
    <row r="387" spans="1:16" ht="15.75" hidden="1" x14ac:dyDescent="0.25">
      <c r="A387" s="40"/>
      <c r="B387" s="30"/>
      <c r="C387" s="154"/>
      <c r="D387" s="154"/>
      <c r="E387" s="2"/>
      <c r="F387" s="2"/>
      <c r="G387" s="53"/>
      <c r="H387" s="53"/>
      <c r="I387" s="204"/>
      <c r="J387" s="204"/>
      <c r="K387" s="204"/>
      <c r="L387" s="34"/>
      <c r="M387" s="246"/>
      <c r="P387" s="248"/>
    </row>
    <row r="388" spans="1:16" ht="15.75" hidden="1" x14ac:dyDescent="0.25">
      <c r="A388" s="40"/>
      <c r="B388" s="57"/>
      <c r="C388" s="2"/>
      <c r="D388" s="2"/>
      <c r="E388" s="2"/>
      <c r="F388" s="2"/>
      <c r="G388" s="2"/>
      <c r="H388" s="2"/>
      <c r="I388" s="204"/>
      <c r="J388" s="204"/>
      <c r="K388" s="204"/>
      <c r="L388" s="1"/>
      <c r="M388" s="246"/>
      <c r="P388" s="248"/>
    </row>
    <row r="389" spans="1:16" ht="86.25" hidden="1" customHeight="1" x14ac:dyDescent="0.25">
      <c r="A389" s="40" t="s">
        <v>40</v>
      </c>
      <c r="B389" s="109" t="s">
        <v>242</v>
      </c>
      <c r="C389" s="129">
        <f>C390</f>
        <v>0</v>
      </c>
      <c r="D389" s="129">
        <f t="shared" ref="D389:H389" si="124">D390</f>
        <v>0</v>
      </c>
      <c r="E389" s="129">
        <f t="shared" si="124"/>
        <v>0</v>
      </c>
      <c r="F389" s="129">
        <f t="shared" si="124"/>
        <v>0</v>
      </c>
      <c r="G389" s="129">
        <f t="shared" si="124"/>
        <v>0</v>
      </c>
      <c r="H389" s="129">
        <f t="shared" si="124"/>
        <v>0</v>
      </c>
      <c r="I389" s="129" t="e">
        <f>I390+#REF!+#REF!</f>
        <v>#REF!</v>
      </c>
      <c r="J389" s="129" t="e">
        <f>J390+#REF!+#REF!</f>
        <v>#REF!</v>
      </c>
      <c r="K389" s="129" t="e">
        <f>K390+#REF!+#REF!</f>
        <v>#REF!</v>
      </c>
      <c r="L389" s="52"/>
      <c r="M389" s="246"/>
      <c r="P389" s="248"/>
    </row>
    <row r="390" spans="1:16" ht="38.25" hidden="1" x14ac:dyDescent="0.25">
      <c r="A390" s="40"/>
      <c r="B390" s="23" t="s">
        <v>189</v>
      </c>
      <c r="C390" s="131">
        <f t="shared" ref="C390:H390" si="125">C391+C392+C393+C394</f>
        <v>0</v>
      </c>
      <c r="D390" s="131">
        <f t="shared" si="125"/>
        <v>0</v>
      </c>
      <c r="E390" s="131">
        <f t="shared" si="125"/>
        <v>0</v>
      </c>
      <c r="F390" s="131">
        <f t="shared" si="125"/>
        <v>0</v>
      </c>
      <c r="G390" s="131">
        <f t="shared" si="125"/>
        <v>0</v>
      </c>
      <c r="H390" s="131">
        <f t="shared" si="125"/>
        <v>0</v>
      </c>
      <c r="I390" s="204"/>
      <c r="J390" s="204"/>
      <c r="K390" s="204"/>
      <c r="L390" s="52"/>
      <c r="M390" s="246"/>
      <c r="P390" s="248"/>
    </row>
    <row r="391" spans="1:16" ht="15.75" hidden="1" x14ac:dyDescent="0.25">
      <c r="A391" s="40"/>
      <c r="B391" s="57"/>
      <c r="C391" s="132"/>
      <c r="D391" s="132"/>
      <c r="E391" s="2"/>
      <c r="F391" s="25"/>
      <c r="G391" s="53"/>
      <c r="H391" s="53"/>
      <c r="I391" s="204"/>
      <c r="J391" s="204"/>
      <c r="K391" s="204"/>
      <c r="L391" s="34"/>
      <c r="M391" s="246"/>
      <c r="P391" s="248"/>
    </row>
    <row r="392" spans="1:16" ht="18.75" hidden="1" customHeight="1" x14ac:dyDescent="0.25">
      <c r="A392" s="40"/>
      <c r="B392" s="57"/>
      <c r="C392" s="132"/>
      <c r="D392" s="132"/>
      <c r="E392" s="2"/>
      <c r="F392" s="25"/>
      <c r="G392" s="53"/>
      <c r="H392" s="53"/>
      <c r="I392" s="155"/>
      <c r="J392" s="155"/>
      <c r="K392" s="155"/>
      <c r="L392" s="34"/>
      <c r="M392" s="246"/>
      <c r="P392" s="248"/>
    </row>
    <row r="393" spans="1:16" ht="15.75" hidden="1" x14ac:dyDescent="0.25">
      <c r="A393" s="40"/>
      <c r="B393" s="57"/>
      <c r="C393" s="132"/>
      <c r="D393" s="132"/>
      <c r="E393" s="2"/>
      <c r="F393" s="2"/>
      <c r="G393" s="53"/>
      <c r="H393" s="53"/>
      <c r="I393" s="155"/>
      <c r="J393" s="155"/>
      <c r="K393" s="155"/>
      <c r="L393" s="34"/>
      <c r="M393" s="246"/>
      <c r="P393" s="248"/>
    </row>
    <row r="394" spans="1:16" ht="15.75" hidden="1" x14ac:dyDescent="0.25">
      <c r="A394" s="40"/>
      <c r="B394" s="57"/>
      <c r="C394" s="132"/>
      <c r="D394" s="132"/>
      <c r="E394" s="2"/>
      <c r="F394" s="2"/>
      <c r="G394" s="53"/>
      <c r="H394" s="53"/>
      <c r="I394" s="155"/>
      <c r="J394" s="155"/>
      <c r="K394" s="155"/>
      <c r="L394" s="34"/>
      <c r="M394" s="246"/>
      <c r="P394" s="248"/>
    </row>
    <row r="395" spans="1:16" ht="60.75" hidden="1" customHeight="1" x14ac:dyDescent="0.25">
      <c r="A395" s="40" t="s">
        <v>41</v>
      </c>
      <c r="B395" s="41" t="s">
        <v>42</v>
      </c>
      <c r="C395" s="133">
        <f t="shared" ref="C395:H395" si="126">C396</f>
        <v>0</v>
      </c>
      <c r="D395" s="133">
        <f t="shared" si="126"/>
        <v>0</v>
      </c>
      <c r="E395" s="133">
        <f t="shared" si="126"/>
        <v>0</v>
      </c>
      <c r="F395" s="133">
        <f t="shared" si="126"/>
        <v>0</v>
      </c>
      <c r="G395" s="133">
        <f t="shared" si="126"/>
        <v>0</v>
      </c>
      <c r="H395" s="133">
        <f t="shared" si="126"/>
        <v>0</v>
      </c>
      <c r="I395" s="155"/>
      <c r="J395" s="155"/>
      <c r="K395" s="155"/>
      <c r="L395" s="21"/>
      <c r="M395" s="246"/>
      <c r="P395" s="248"/>
    </row>
    <row r="396" spans="1:16" ht="25.5" hidden="1" x14ac:dyDescent="0.25">
      <c r="A396" s="40"/>
      <c r="B396" s="23" t="s">
        <v>131</v>
      </c>
      <c r="C396" s="131">
        <f t="shared" ref="C396:H396" si="127">C397+C398+C399</f>
        <v>0</v>
      </c>
      <c r="D396" s="131">
        <f t="shared" si="127"/>
        <v>0</v>
      </c>
      <c r="E396" s="131">
        <f t="shared" si="127"/>
        <v>0</v>
      </c>
      <c r="F396" s="131">
        <f t="shared" si="127"/>
        <v>0</v>
      </c>
      <c r="G396" s="131">
        <f t="shared" si="127"/>
        <v>0</v>
      </c>
      <c r="H396" s="131">
        <f t="shared" si="127"/>
        <v>0</v>
      </c>
      <c r="I396" s="155"/>
      <c r="J396" s="155"/>
      <c r="K396" s="155"/>
      <c r="L396" s="21"/>
      <c r="M396" s="246"/>
      <c r="P396" s="248"/>
    </row>
    <row r="397" spans="1:16" ht="67.5" hidden="1" customHeight="1" x14ac:dyDescent="0.25">
      <c r="A397" s="40"/>
      <c r="B397" s="156"/>
      <c r="C397" s="132"/>
      <c r="D397" s="132"/>
      <c r="E397" s="2"/>
      <c r="F397" s="2"/>
      <c r="G397" s="53"/>
      <c r="H397" s="53"/>
      <c r="I397" s="155"/>
      <c r="J397" s="155"/>
      <c r="K397" s="155"/>
      <c r="L397" s="1"/>
      <c r="M397" s="246"/>
      <c r="P397" s="248"/>
    </row>
    <row r="398" spans="1:16" ht="15.75" hidden="1" x14ac:dyDescent="0.25">
      <c r="A398" s="40"/>
      <c r="B398" s="57"/>
      <c r="C398" s="132"/>
      <c r="D398" s="132"/>
      <c r="E398" s="2"/>
      <c r="F398" s="2"/>
      <c r="G398" s="53"/>
      <c r="H398" s="25"/>
      <c r="I398" s="155"/>
      <c r="J398" s="155"/>
      <c r="K398" s="155"/>
      <c r="L398" s="34"/>
      <c r="M398" s="246"/>
      <c r="P398" s="248"/>
    </row>
    <row r="399" spans="1:16" ht="15.75" hidden="1" x14ac:dyDescent="0.25">
      <c r="A399" s="40"/>
      <c r="B399" s="57"/>
      <c r="C399" s="132"/>
      <c r="D399" s="132"/>
      <c r="E399" s="2"/>
      <c r="F399" s="2"/>
      <c r="G399" s="53"/>
      <c r="H399" s="53"/>
      <c r="I399" s="155"/>
      <c r="J399" s="155"/>
      <c r="K399" s="155"/>
      <c r="L399" s="34"/>
      <c r="M399" s="246"/>
      <c r="P399" s="248"/>
    </row>
    <row r="400" spans="1:16" ht="15.75" hidden="1" x14ac:dyDescent="0.25">
      <c r="A400" s="40"/>
      <c r="B400" s="1"/>
      <c r="C400" s="2"/>
      <c r="D400" s="2"/>
      <c r="E400" s="2"/>
      <c r="F400" s="2"/>
      <c r="G400" s="2"/>
      <c r="H400" s="2"/>
      <c r="I400" s="155"/>
      <c r="J400" s="155"/>
      <c r="K400" s="155"/>
      <c r="L400" s="1"/>
      <c r="M400" s="246"/>
      <c r="P400" s="248"/>
    </row>
    <row r="401" spans="1:16" ht="72.75" customHeight="1" x14ac:dyDescent="0.25">
      <c r="A401" s="158" t="s">
        <v>143</v>
      </c>
      <c r="B401" s="109" t="s">
        <v>450</v>
      </c>
      <c r="C401" s="42">
        <f t="shared" ref="C401:H401" si="128">C402+C406</f>
        <v>0</v>
      </c>
      <c r="D401" s="42">
        <f t="shared" si="128"/>
        <v>0</v>
      </c>
      <c r="E401" s="42">
        <f t="shared" si="128"/>
        <v>637093</v>
      </c>
      <c r="F401" s="42">
        <f t="shared" si="128"/>
        <v>637093</v>
      </c>
      <c r="G401" s="42">
        <f t="shared" si="128"/>
        <v>0</v>
      </c>
      <c r="H401" s="42">
        <f t="shared" si="128"/>
        <v>0</v>
      </c>
      <c r="I401" s="157"/>
      <c r="J401" s="157"/>
      <c r="K401" s="157"/>
      <c r="L401" s="1"/>
      <c r="M401" s="246"/>
      <c r="O401" s="36"/>
      <c r="P401" s="248"/>
    </row>
    <row r="402" spans="1:16" ht="75.75" customHeight="1" x14ac:dyDescent="0.25">
      <c r="A402" s="158" t="s">
        <v>140</v>
      </c>
      <c r="B402" s="41" t="s">
        <v>139</v>
      </c>
      <c r="C402" s="42">
        <f>C403</f>
        <v>0</v>
      </c>
      <c r="D402" s="42">
        <f t="shared" ref="D402:H402" si="129">D403</f>
        <v>0</v>
      </c>
      <c r="E402" s="42">
        <f t="shared" si="129"/>
        <v>557093</v>
      </c>
      <c r="F402" s="42">
        <f t="shared" si="129"/>
        <v>557093</v>
      </c>
      <c r="G402" s="42">
        <f t="shared" si="129"/>
        <v>0</v>
      </c>
      <c r="H402" s="42">
        <f t="shared" si="129"/>
        <v>0</v>
      </c>
      <c r="I402" s="157"/>
      <c r="J402" s="157"/>
      <c r="K402" s="157"/>
      <c r="L402" s="1"/>
      <c r="M402" s="246"/>
      <c r="P402" s="248"/>
    </row>
    <row r="403" spans="1:16" ht="31.5" customHeight="1" x14ac:dyDescent="0.25">
      <c r="A403" s="159"/>
      <c r="B403" s="23" t="s">
        <v>172</v>
      </c>
      <c r="C403" s="6">
        <f t="shared" ref="C403:D403" si="130">C405+C404</f>
        <v>0</v>
      </c>
      <c r="D403" s="6">
        <f t="shared" si="130"/>
        <v>0</v>
      </c>
      <c r="E403" s="6">
        <f>E405+E404</f>
        <v>557093</v>
      </c>
      <c r="F403" s="6">
        <f t="shared" ref="F403:H403" si="131">F405+F404</f>
        <v>557093</v>
      </c>
      <c r="G403" s="6">
        <f t="shared" si="131"/>
        <v>0</v>
      </c>
      <c r="H403" s="6">
        <f t="shared" si="131"/>
        <v>0</v>
      </c>
      <c r="I403" s="157"/>
      <c r="J403" s="157"/>
      <c r="K403" s="157"/>
      <c r="L403" s="1"/>
      <c r="M403" s="246"/>
      <c r="P403" s="248"/>
    </row>
    <row r="404" spans="1:16" ht="63" customHeight="1" x14ac:dyDescent="0.25">
      <c r="A404" s="159"/>
      <c r="B404" s="1" t="s">
        <v>262</v>
      </c>
      <c r="C404" s="6"/>
      <c r="D404" s="6"/>
      <c r="E404" s="2">
        <v>557093</v>
      </c>
      <c r="F404" s="6"/>
      <c r="G404" s="6"/>
      <c r="H404" s="6"/>
      <c r="I404" s="157"/>
      <c r="J404" s="157"/>
      <c r="K404" s="157"/>
      <c r="L404" s="230" t="s">
        <v>541</v>
      </c>
      <c r="M404" s="246"/>
      <c r="P404" s="248"/>
    </row>
    <row r="405" spans="1:16" ht="84" customHeight="1" x14ac:dyDescent="0.25">
      <c r="A405" s="159"/>
      <c r="B405" s="1" t="s">
        <v>263</v>
      </c>
      <c r="C405" s="2"/>
      <c r="D405" s="2"/>
      <c r="E405" s="2"/>
      <c r="F405" s="2">
        <v>557093</v>
      </c>
      <c r="G405" s="2"/>
      <c r="H405" s="2"/>
      <c r="I405" s="39"/>
      <c r="J405" s="39"/>
      <c r="K405" s="39"/>
      <c r="L405" s="231"/>
      <c r="M405" s="246"/>
      <c r="P405" s="248"/>
    </row>
    <row r="406" spans="1:16" ht="51" x14ac:dyDescent="0.25">
      <c r="A406" s="158" t="s">
        <v>213</v>
      </c>
      <c r="B406" s="160" t="s">
        <v>214</v>
      </c>
      <c r="C406" s="42">
        <f>C407</f>
        <v>0</v>
      </c>
      <c r="D406" s="42">
        <f t="shared" ref="D406:K406" si="132">D407</f>
        <v>0</v>
      </c>
      <c r="E406" s="42">
        <f t="shared" si="132"/>
        <v>80000</v>
      </c>
      <c r="F406" s="42">
        <f t="shared" si="132"/>
        <v>80000</v>
      </c>
      <c r="G406" s="42">
        <f t="shared" si="132"/>
        <v>0</v>
      </c>
      <c r="H406" s="42">
        <f t="shared" si="132"/>
        <v>0</v>
      </c>
      <c r="I406" s="42">
        <f t="shared" si="132"/>
        <v>0</v>
      </c>
      <c r="J406" s="42">
        <f t="shared" si="132"/>
        <v>0</v>
      </c>
      <c r="K406" s="42">
        <f t="shared" si="132"/>
        <v>0</v>
      </c>
      <c r="L406" s="72"/>
      <c r="M406" s="246"/>
      <c r="P406" s="248"/>
    </row>
    <row r="407" spans="1:16" ht="31.5" customHeight="1" x14ac:dyDescent="0.25">
      <c r="A407" s="158"/>
      <c r="B407" s="23" t="s">
        <v>451</v>
      </c>
      <c r="C407" s="6">
        <f>C408</f>
        <v>0</v>
      </c>
      <c r="D407" s="6">
        <f>D408</f>
        <v>0</v>
      </c>
      <c r="E407" s="6">
        <f>E408</f>
        <v>80000</v>
      </c>
      <c r="F407" s="6">
        <f>F408</f>
        <v>80000</v>
      </c>
      <c r="G407" s="6">
        <f>G408</f>
        <v>0</v>
      </c>
      <c r="H407" s="6">
        <f>H408</f>
        <v>0</v>
      </c>
      <c r="I407" s="25"/>
      <c r="J407" s="25"/>
      <c r="K407" s="25"/>
      <c r="L407" s="72"/>
      <c r="M407" s="246"/>
      <c r="P407" s="248"/>
    </row>
    <row r="408" spans="1:16" ht="27.75" customHeight="1" x14ac:dyDescent="0.25">
      <c r="A408" s="216"/>
      <c r="B408" s="1"/>
      <c r="C408" s="132"/>
      <c r="D408" s="132"/>
      <c r="E408" s="132">
        <v>80000</v>
      </c>
      <c r="F408" s="132">
        <v>80000</v>
      </c>
      <c r="G408" s="132"/>
      <c r="H408" s="132"/>
      <c r="I408" s="157"/>
      <c r="J408" s="157"/>
      <c r="K408" s="157"/>
      <c r="L408" s="72" t="s">
        <v>272</v>
      </c>
      <c r="M408" s="246"/>
      <c r="P408" s="248"/>
    </row>
    <row r="409" spans="1:16" ht="58.5" customHeight="1" x14ac:dyDescent="0.25">
      <c r="A409" s="40" t="s">
        <v>63</v>
      </c>
      <c r="B409" s="109" t="s">
        <v>141</v>
      </c>
      <c r="C409" s="42">
        <f>C410+C419+C422+C425</f>
        <v>0</v>
      </c>
      <c r="D409" s="42">
        <f t="shared" ref="D409:H409" si="133">D410+D419+D422+D425</f>
        <v>0</v>
      </c>
      <c r="E409" s="42">
        <f t="shared" si="133"/>
        <v>0</v>
      </c>
      <c r="F409" s="42">
        <f t="shared" si="133"/>
        <v>0</v>
      </c>
      <c r="G409" s="42">
        <f t="shared" si="133"/>
        <v>9000000</v>
      </c>
      <c r="H409" s="42">
        <f t="shared" si="133"/>
        <v>9500000</v>
      </c>
      <c r="I409" s="163" t="e">
        <f>#REF!+I410</f>
        <v>#REF!</v>
      </c>
      <c r="J409" s="163" t="e">
        <f>#REF!+J410</f>
        <v>#REF!</v>
      </c>
      <c r="K409" s="163" t="e">
        <f>#REF!+K410</f>
        <v>#REF!</v>
      </c>
      <c r="L409" s="29"/>
      <c r="M409" s="246"/>
      <c r="O409" s="36"/>
      <c r="P409" s="248"/>
    </row>
    <row r="410" spans="1:16" ht="55.5" customHeight="1" x14ac:dyDescent="0.25">
      <c r="A410" s="40" t="s">
        <v>111</v>
      </c>
      <c r="B410" s="67" t="s">
        <v>65</v>
      </c>
      <c r="C410" s="42">
        <f>C411+C413+C415</f>
        <v>0</v>
      </c>
      <c r="D410" s="42">
        <f t="shared" ref="D410:K410" si="134">D411+D413+D415</f>
        <v>0</v>
      </c>
      <c r="E410" s="42">
        <f t="shared" si="134"/>
        <v>0</v>
      </c>
      <c r="F410" s="42">
        <f t="shared" si="134"/>
        <v>0</v>
      </c>
      <c r="G410" s="42">
        <f t="shared" si="134"/>
        <v>0</v>
      </c>
      <c r="H410" s="42">
        <f t="shared" si="134"/>
        <v>500000</v>
      </c>
      <c r="I410" s="42">
        <f t="shared" si="134"/>
        <v>0</v>
      </c>
      <c r="J410" s="42">
        <f t="shared" si="134"/>
        <v>0</v>
      </c>
      <c r="K410" s="42">
        <f t="shared" si="134"/>
        <v>0</v>
      </c>
      <c r="L410" s="72"/>
      <c r="M410" s="246"/>
      <c r="P410" s="248"/>
    </row>
    <row r="411" spans="1:16" ht="25.5" hidden="1" x14ac:dyDescent="0.25">
      <c r="A411" s="40"/>
      <c r="B411" s="23" t="s">
        <v>90</v>
      </c>
      <c r="C411" s="6">
        <f t="shared" ref="C411:H411" si="135">C412</f>
        <v>0</v>
      </c>
      <c r="D411" s="6">
        <f t="shared" si="135"/>
        <v>0</v>
      </c>
      <c r="E411" s="6">
        <f t="shared" si="135"/>
        <v>0</v>
      </c>
      <c r="F411" s="6">
        <f t="shared" si="135"/>
        <v>0</v>
      </c>
      <c r="G411" s="6">
        <f t="shared" si="135"/>
        <v>0</v>
      </c>
      <c r="H411" s="6">
        <f t="shared" si="135"/>
        <v>0</v>
      </c>
      <c r="I411" s="139"/>
      <c r="J411" s="139"/>
      <c r="K411" s="139"/>
      <c r="L411" s="72"/>
      <c r="M411" s="246"/>
      <c r="P411" s="248"/>
    </row>
    <row r="412" spans="1:16" ht="15.75" hidden="1" x14ac:dyDescent="0.25">
      <c r="A412" s="40"/>
      <c r="B412" s="49"/>
      <c r="C412" s="42"/>
      <c r="D412" s="42"/>
      <c r="E412" s="42"/>
      <c r="F412" s="2"/>
      <c r="G412" s="42"/>
      <c r="H412" s="42"/>
      <c r="I412" s="139"/>
      <c r="J412" s="139"/>
      <c r="K412" s="139"/>
      <c r="L412" s="72"/>
      <c r="M412" s="246"/>
      <c r="P412" s="248"/>
    </row>
    <row r="413" spans="1:16" ht="34.5" hidden="1" customHeight="1" x14ac:dyDescent="0.25">
      <c r="A413" s="217"/>
      <c r="B413" s="49" t="s">
        <v>61</v>
      </c>
      <c r="C413" s="6">
        <f t="shared" ref="C413:H413" si="136">C414</f>
        <v>0</v>
      </c>
      <c r="D413" s="6">
        <f t="shared" si="136"/>
        <v>0</v>
      </c>
      <c r="E413" s="6">
        <f t="shared" si="136"/>
        <v>0</v>
      </c>
      <c r="F413" s="6">
        <f t="shared" si="136"/>
        <v>0</v>
      </c>
      <c r="G413" s="6">
        <f t="shared" si="136"/>
        <v>0</v>
      </c>
      <c r="H413" s="6">
        <f t="shared" si="136"/>
        <v>0</v>
      </c>
      <c r="I413" s="139"/>
      <c r="J413" s="139"/>
      <c r="K413" s="139"/>
      <c r="L413" s="72"/>
      <c r="M413" s="246"/>
      <c r="P413" s="248"/>
    </row>
    <row r="414" spans="1:16" ht="15.75" hidden="1" x14ac:dyDescent="0.25">
      <c r="A414" s="217"/>
      <c r="B414" s="1"/>
      <c r="C414" s="2"/>
      <c r="D414" s="2"/>
      <c r="E414" s="2"/>
      <c r="F414" s="2"/>
      <c r="G414" s="2"/>
      <c r="H414" s="2"/>
      <c r="I414" s="139"/>
      <c r="J414" s="139"/>
      <c r="K414" s="139"/>
      <c r="L414" s="34"/>
      <c r="M414" s="246"/>
      <c r="P414" s="248"/>
    </row>
    <row r="415" spans="1:16" ht="15.75" x14ac:dyDescent="0.25">
      <c r="A415" s="217"/>
      <c r="B415" s="49" t="s">
        <v>62</v>
      </c>
      <c r="C415" s="6">
        <f>C416</f>
        <v>0</v>
      </c>
      <c r="D415" s="6">
        <f t="shared" ref="D415:H415" si="137">D416</f>
        <v>0</v>
      </c>
      <c r="E415" s="6">
        <f t="shared" si="137"/>
        <v>0</v>
      </c>
      <c r="F415" s="6">
        <f t="shared" si="137"/>
        <v>0</v>
      </c>
      <c r="G415" s="6">
        <f t="shared" si="137"/>
        <v>0</v>
      </c>
      <c r="H415" s="6">
        <f t="shared" si="137"/>
        <v>500000</v>
      </c>
      <c r="I415" s="139"/>
      <c r="J415" s="139"/>
      <c r="K415" s="139"/>
      <c r="L415" s="34"/>
      <c r="M415" s="246"/>
      <c r="P415" s="248"/>
    </row>
    <row r="416" spans="1:16" ht="67.5" customHeight="1" x14ac:dyDescent="0.25">
      <c r="A416" s="217"/>
      <c r="B416" s="1"/>
      <c r="C416" s="2"/>
      <c r="D416" s="2"/>
      <c r="E416" s="2"/>
      <c r="F416" s="2"/>
      <c r="G416" s="2"/>
      <c r="H416" s="2">
        <v>500000</v>
      </c>
      <c r="I416" s="139"/>
      <c r="J416" s="139"/>
      <c r="K416" s="139"/>
      <c r="L416" s="34" t="s">
        <v>542</v>
      </c>
      <c r="M416" s="246"/>
      <c r="P416" s="248"/>
    </row>
    <row r="417" spans="1:16" ht="25.5" hidden="1" x14ac:dyDescent="0.25">
      <c r="A417" s="217"/>
      <c r="B417" s="49" t="s">
        <v>138</v>
      </c>
      <c r="C417" s="6">
        <f>C418</f>
        <v>0</v>
      </c>
      <c r="D417" s="6">
        <f t="shared" ref="D417:H417" si="138">D418</f>
        <v>0</v>
      </c>
      <c r="E417" s="6">
        <f t="shared" si="138"/>
        <v>0</v>
      </c>
      <c r="F417" s="6">
        <f t="shared" si="138"/>
        <v>0</v>
      </c>
      <c r="G417" s="6">
        <f t="shared" si="138"/>
        <v>0</v>
      </c>
      <c r="H417" s="6">
        <f t="shared" si="138"/>
        <v>0</v>
      </c>
      <c r="I417" s="139"/>
      <c r="J417" s="139"/>
      <c r="K417" s="139"/>
      <c r="L417" s="34"/>
      <c r="M417" s="246"/>
      <c r="P417" s="248"/>
    </row>
    <row r="418" spans="1:16" ht="15.75" hidden="1" x14ac:dyDescent="0.25">
      <c r="A418" s="217"/>
      <c r="B418" s="1"/>
      <c r="C418" s="2"/>
      <c r="D418" s="2"/>
      <c r="E418" s="2"/>
      <c r="F418" s="2"/>
      <c r="G418" s="2"/>
      <c r="H418" s="2"/>
      <c r="I418" s="139"/>
      <c r="J418" s="139"/>
      <c r="K418" s="139"/>
      <c r="L418" s="34"/>
      <c r="M418" s="246"/>
      <c r="P418" s="248"/>
    </row>
    <row r="419" spans="1:16" ht="63.75" hidden="1" x14ac:dyDescent="0.25">
      <c r="A419" s="27" t="s">
        <v>243</v>
      </c>
      <c r="B419" s="67" t="s">
        <v>244</v>
      </c>
      <c r="C419" s="42">
        <f>C420</f>
        <v>0</v>
      </c>
      <c r="D419" s="42">
        <f t="shared" ref="D419:H420" si="139">D420</f>
        <v>0</v>
      </c>
      <c r="E419" s="42">
        <f t="shared" si="139"/>
        <v>0</v>
      </c>
      <c r="F419" s="42">
        <f t="shared" si="139"/>
        <v>0</v>
      </c>
      <c r="G419" s="42">
        <f t="shared" si="139"/>
        <v>0</v>
      </c>
      <c r="H419" s="42">
        <f t="shared" si="139"/>
        <v>0</v>
      </c>
      <c r="I419" s="139"/>
      <c r="J419" s="139"/>
      <c r="K419" s="139"/>
      <c r="L419" s="34"/>
      <c r="M419" s="246"/>
      <c r="P419" s="248"/>
    </row>
    <row r="420" spans="1:16" ht="25.5" hidden="1" x14ac:dyDescent="0.25">
      <c r="A420" s="217"/>
      <c r="B420" s="122" t="s">
        <v>56</v>
      </c>
      <c r="C420" s="6">
        <f>C421</f>
        <v>0</v>
      </c>
      <c r="D420" s="6">
        <f t="shared" si="139"/>
        <v>0</v>
      </c>
      <c r="E420" s="6">
        <f t="shared" si="139"/>
        <v>0</v>
      </c>
      <c r="F420" s="6">
        <f t="shared" si="139"/>
        <v>0</v>
      </c>
      <c r="G420" s="6">
        <f t="shared" si="139"/>
        <v>0</v>
      </c>
      <c r="H420" s="6">
        <f t="shared" si="139"/>
        <v>0</v>
      </c>
      <c r="I420" s="139"/>
      <c r="J420" s="139"/>
      <c r="K420" s="139"/>
      <c r="L420" s="34"/>
      <c r="M420" s="246"/>
      <c r="P420" s="248"/>
    </row>
    <row r="421" spans="1:16" ht="15.75" hidden="1" x14ac:dyDescent="0.25">
      <c r="A421" s="217"/>
      <c r="B421" s="1"/>
      <c r="C421" s="2"/>
      <c r="D421" s="2"/>
      <c r="E421" s="2"/>
      <c r="F421" s="2"/>
      <c r="G421" s="2"/>
      <c r="H421" s="2"/>
      <c r="I421" s="139"/>
      <c r="J421" s="139"/>
      <c r="K421" s="139"/>
      <c r="L421" s="34"/>
      <c r="M421" s="246"/>
      <c r="P421" s="248"/>
    </row>
    <row r="422" spans="1:16" ht="48.75" hidden="1" customHeight="1" x14ac:dyDescent="0.25">
      <c r="A422" s="27" t="s">
        <v>179</v>
      </c>
      <c r="B422" s="41" t="s">
        <v>180</v>
      </c>
      <c r="C422" s="42">
        <f t="shared" ref="C422:H423" si="140">C423</f>
        <v>0</v>
      </c>
      <c r="D422" s="42">
        <f t="shared" si="140"/>
        <v>0</v>
      </c>
      <c r="E422" s="42">
        <f t="shared" si="140"/>
        <v>0</v>
      </c>
      <c r="F422" s="42">
        <f t="shared" si="140"/>
        <v>0</v>
      </c>
      <c r="G422" s="42">
        <f t="shared" si="140"/>
        <v>0</v>
      </c>
      <c r="H422" s="42">
        <f t="shared" si="140"/>
        <v>0</v>
      </c>
      <c r="I422" s="139"/>
      <c r="J422" s="139"/>
      <c r="K422" s="139"/>
      <c r="L422" s="34"/>
      <c r="M422" s="246"/>
      <c r="P422" s="248"/>
    </row>
    <row r="423" spans="1:16" ht="25.5" hidden="1" x14ac:dyDescent="0.25">
      <c r="A423" s="217"/>
      <c r="B423" s="23" t="s">
        <v>138</v>
      </c>
      <c r="C423" s="6">
        <f t="shared" si="140"/>
        <v>0</v>
      </c>
      <c r="D423" s="6">
        <f t="shared" si="140"/>
        <v>0</v>
      </c>
      <c r="E423" s="6">
        <f t="shared" si="140"/>
        <v>0</v>
      </c>
      <c r="F423" s="6">
        <f t="shared" si="140"/>
        <v>0</v>
      </c>
      <c r="G423" s="6">
        <f t="shared" si="140"/>
        <v>0</v>
      </c>
      <c r="H423" s="6">
        <f t="shared" si="140"/>
        <v>0</v>
      </c>
      <c r="I423" s="139"/>
      <c r="J423" s="139"/>
      <c r="K423" s="139"/>
      <c r="L423" s="34"/>
      <c r="M423" s="246"/>
      <c r="P423" s="248"/>
    </row>
    <row r="424" spans="1:16" ht="15.75" hidden="1" x14ac:dyDescent="0.25">
      <c r="A424" s="217"/>
      <c r="B424" s="1"/>
      <c r="C424" s="2"/>
      <c r="D424" s="2"/>
      <c r="E424" s="2"/>
      <c r="F424" s="2"/>
      <c r="G424" s="2"/>
      <c r="H424" s="2"/>
      <c r="I424" s="139"/>
      <c r="J424" s="139"/>
      <c r="K424" s="139"/>
      <c r="L424" s="34"/>
      <c r="M424" s="246"/>
      <c r="P424" s="248"/>
    </row>
    <row r="425" spans="1:16" ht="83.25" customHeight="1" x14ac:dyDescent="0.25">
      <c r="A425" s="27" t="s">
        <v>245</v>
      </c>
      <c r="B425" s="41" t="s">
        <v>246</v>
      </c>
      <c r="C425" s="42">
        <f>C426+C428+C430+C432+C434+C436+C440+C442</f>
        <v>0</v>
      </c>
      <c r="D425" s="42">
        <f t="shared" ref="D425:H425" si="141">D426+D428+D430+D432+D434+D436+D440+D442</f>
        <v>0</v>
      </c>
      <c r="E425" s="42">
        <f t="shared" si="141"/>
        <v>0</v>
      </c>
      <c r="F425" s="42">
        <f t="shared" si="141"/>
        <v>0</v>
      </c>
      <c r="G425" s="42">
        <f t="shared" si="141"/>
        <v>9000000</v>
      </c>
      <c r="H425" s="42">
        <f t="shared" si="141"/>
        <v>9000000</v>
      </c>
      <c r="I425" s="139"/>
      <c r="J425" s="139"/>
      <c r="K425" s="139"/>
      <c r="L425" s="34"/>
      <c r="M425" s="246"/>
      <c r="P425" s="248"/>
    </row>
    <row r="426" spans="1:16" ht="38.25" hidden="1" x14ac:dyDescent="0.25">
      <c r="A426" s="217"/>
      <c r="B426" s="23" t="s">
        <v>77</v>
      </c>
      <c r="C426" s="6">
        <f>C427</f>
        <v>0</v>
      </c>
      <c r="D426" s="6">
        <f t="shared" ref="D426:H426" si="142">D427</f>
        <v>0</v>
      </c>
      <c r="E426" s="6">
        <f t="shared" si="142"/>
        <v>0</v>
      </c>
      <c r="F426" s="6">
        <f t="shared" si="142"/>
        <v>0</v>
      </c>
      <c r="G426" s="6">
        <f t="shared" si="142"/>
        <v>0</v>
      </c>
      <c r="H426" s="6">
        <f t="shared" si="142"/>
        <v>0</v>
      </c>
      <c r="I426" s="139"/>
      <c r="J426" s="139"/>
      <c r="K426" s="139"/>
      <c r="L426" s="34"/>
      <c r="M426" s="246"/>
      <c r="P426" s="248"/>
    </row>
    <row r="427" spans="1:16" ht="15.75" hidden="1" x14ac:dyDescent="0.25">
      <c r="A427" s="217"/>
      <c r="B427" s="23"/>
      <c r="C427" s="6"/>
      <c r="D427" s="6"/>
      <c r="E427" s="6"/>
      <c r="F427" s="6"/>
      <c r="G427" s="6"/>
      <c r="H427" s="6"/>
      <c r="I427" s="139"/>
      <c r="J427" s="139"/>
      <c r="K427" s="139"/>
      <c r="L427" s="34"/>
      <c r="M427" s="246"/>
      <c r="P427" s="248"/>
    </row>
    <row r="428" spans="1:16" ht="15.75" hidden="1" x14ac:dyDescent="0.25">
      <c r="A428" s="217"/>
      <c r="B428" s="23" t="s">
        <v>12</v>
      </c>
      <c r="C428" s="6">
        <f>C429</f>
        <v>0</v>
      </c>
      <c r="D428" s="6">
        <f t="shared" ref="D428:H428" si="143">D429</f>
        <v>0</v>
      </c>
      <c r="E428" s="6">
        <f t="shared" si="143"/>
        <v>0</v>
      </c>
      <c r="F428" s="6">
        <f t="shared" si="143"/>
        <v>0</v>
      </c>
      <c r="G428" s="6">
        <f t="shared" si="143"/>
        <v>0</v>
      </c>
      <c r="H428" s="6">
        <f t="shared" si="143"/>
        <v>0</v>
      </c>
      <c r="I428" s="6">
        <f>I433</f>
        <v>0</v>
      </c>
      <c r="J428" s="6">
        <f>J433</f>
        <v>0</v>
      </c>
      <c r="K428" s="6">
        <f>K433</f>
        <v>0</v>
      </c>
      <c r="L428" s="34"/>
      <c r="M428" s="246"/>
      <c r="P428" s="248"/>
    </row>
    <row r="429" spans="1:16" ht="15.75" hidden="1" x14ac:dyDescent="0.25">
      <c r="A429" s="217"/>
      <c r="B429" s="23"/>
      <c r="C429" s="6"/>
      <c r="D429" s="6"/>
      <c r="E429" s="6"/>
      <c r="F429" s="6"/>
      <c r="G429" s="6"/>
      <c r="H429" s="6"/>
      <c r="I429" s="6"/>
      <c r="J429" s="6"/>
      <c r="K429" s="6"/>
      <c r="L429" s="34"/>
      <c r="M429" s="246"/>
      <c r="P429" s="248"/>
    </row>
    <row r="430" spans="1:16" ht="25.5" hidden="1" x14ac:dyDescent="0.25">
      <c r="A430" s="217"/>
      <c r="B430" s="23" t="s">
        <v>90</v>
      </c>
      <c r="C430" s="6">
        <f>C433</f>
        <v>0</v>
      </c>
      <c r="D430" s="6">
        <f t="shared" ref="D430:H430" si="144">D433</f>
        <v>0</v>
      </c>
      <c r="E430" s="6">
        <f t="shared" si="144"/>
        <v>0</v>
      </c>
      <c r="F430" s="6">
        <f t="shared" si="144"/>
        <v>0</v>
      </c>
      <c r="G430" s="6">
        <f t="shared" si="144"/>
        <v>0</v>
      </c>
      <c r="H430" s="6">
        <f t="shared" si="144"/>
        <v>0</v>
      </c>
      <c r="I430" s="6"/>
      <c r="J430" s="6"/>
      <c r="K430" s="6"/>
      <c r="L430" s="34"/>
      <c r="M430" s="246"/>
      <c r="P430" s="248"/>
    </row>
    <row r="431" spans="1:16" ht="15.75" hidden="1" x14ac:dyDescent="0.25">
      <c r="A431" s="217"/>
      <c r="B431" s="23"/>
      <c r="C431" s="6"/>
      <c r="D431" s="6"/>
      <c r="E431" s="6"/>
      <c r="F431" s="6"/>
      <c r="G431" s="6"/>
      <c r="H431" s="6"/>
      <c r="I431" s="6"/>
      <c r="J431" s="6"/>
      <c r="K431" s="6"/>
      <c r="L431" s="34"/>
      <c r="M431" s="246"/>
      <c r="P431" s="248"/>
    </row>
    <row r="432" spans="1:16" ht="31.5" hidden="1" customHeight="1" x14ac:dyDescent="0.25">
      <c r="A432" s="217"/>
      <c r="B432" s="49" t="s">
        <v>61</v>
      </c>
      <c r="C432" s="6">
        <f>C433</f>
        <v>0</v>
      </c>
      <c r="D432" s="6">
        <f t="shared" ref="D432:H432" si="145">D433</f>
        <v>0</v>
      </c>
      <c r="E432" s="6">
        <f t="shared" si="145"/>
        <v>0</v>
      </c>
      <c r="F432" s="6">
        <f t="shared" si="145"/>
        <v>0</v>
      </c>
      <c r="G432" s="6">
        <f t="shared" si="145"/>
        <v>0</v>
      </c>
      <c r="H432" s="6">
        <f t="shared" si="145"/>
        <v>0</v>
      </c>
      <c r="I432" s="6"/>
      <c r="J432" s="6"/>
      <c r="K432" s="6"/>
      <c r="L432" s="34"/>
      <c r="M432" s="246"/>
      <c r="P432" s="248"/>
    </row>
    <row r="433" spans="1:16" ht="15.75" hidden="1" x14ac:dyDescent="0.25">
      <c r="A433" s="217"/>
      <c r="B433" s="23"/>
      <c r="C433" s="6"/>
      <c r="D433" s="6"/>
      <c r="E433" s="6"/>
      <c r="F433" s="6"/>
      <c r="G433" s="6"/>
      <c r="H433" s="6"/>
      <c r="I433" s="139"/>
      <c r="J433" s="139"/>
      <c r="K433" s="139"/>
      <c r="L433" s="34"/>
      <c r="M433" s="246"/>
      <c r="P433" s="248"/>
    </row>
    <row r="434" spans="1:16" ht="25.5" hidden="1" x14ac:dyDescent="0.25">
      <c r="A434" s="217"/>
      <c r="B434" s="23" t="s">
        <v>60</v>
      </c>
      <c r="C434" s="6">
        <f>C435</f>
        <v>0</v>
      </c>
      <c r="D434" s="6">
        <f t="shared" ref="D434:H434" si="146">D435</f>
        <v>0</v>
      </c>
      <c r="E434" s="6">
        <f t="shared" si="146"/>
        <v>0</v>
      </c>
      <c r="F434" s="6">
        <f t="shared" si="146"/>
        <v>0</v>
      </c>
      <c r="G434" s="6">
        <f t="shared" si="146"/>
        <v>0</v>
      </c>
      <c r="H434" s="6">
        <f t="shared" si="146"/>
        <v>0</v>
      </c>
      <c r="I434" s="139"/>
      <c r="J434" s="139"/>
      <c r="K434" s="139"/>
      <c r="L434" s="34"/>
      <c r="M434" s="246"/>
      <c r="P434" s="248"/>
    </row>
    <row r="435" spans="1:16" ht="15.75" hidden="1" x14ac:dyDescent="0.25">
      <c r="A435" s="217"/>
      <c r="B435" s="23"/>
      <c r="C435" s="6"/>
      <c r="D435" s="6"/>
      <c r="E435" s="6"/>
      <c r="F435" s="6"/>
      <c r="G435" s="6"/>
      <c r="H435" s="6"/>
      <c r="I435" s="139"/>
      <c r="J435" s="139"/>
      <c r="K435" s="139"/>
      <c r="L435" s="34"/>
      <c r="M435" s="246"/>
      <c r="P435" s="248"/>
    </row>
    <row r="436" spans="1:16" ht="38.25" x14ac:dyDescent="0.25">
      <c r="A436" s="217"/>
      <c r="B436" s="49" t="s">
        <v>99</v>
      </c>
      <c r="C436" s="6">
        <f>C438</f>
        <v>0</v>
      </c>
      <c r="D436" s="6">
        <f t="shared" ref="D436:F436" si="147">D438</f>
        <v>0</v>
      </c>
      <c r="E436" s="6">
        <f t="shared" si="147"/>
        <v>0</v>
      </c>
      <c r="F436" s="6">
        <f t="shared" si="147"/>
        <v>0</v>
      </c>
      <c r="G436" s="6">
        <f>G438+G439</f>
        <v>5000000</v>
      </c>
      <c r="H436" s="6">
        <f>H438+H439</f>
        <v>9000000</v>
      </c>
      <c r="I436" s="139"/>
      <c r="J436" s="139"/>
      <c r="K436" s="139"/>
      <c r="L436" s="34"/>
      <c r="M436" s="246"/>
      <c r="P436" s="248"/>
    </row>
    <row r="437" spans="1:16" ht="102" hidden="1" x14ac:dyDescent="0.25">
      <c r="A437" s="217"/>
      <c r="B437" s="23" t="s">
        <v>361</v>
      </c>
      <c r="C437" s="6"/>
      <c r="D437" s="6"/>
      <c r="E437" s="6"/>
      <c r="F437" s="6"/>
      <c r="G437" s="6"/>
      <c r="H437" s="6"/>
      <c r="I437" s="139"/>
      <c r="J437" s="139"/>
      <c r="K437" s="139"/>
      <c r="L437" s="34"/>
      <c r="M437" s="246"/>
      <c r="P437" s="248"/>
    </row>
    <row r="438" spans="1:16" ht="60.75" customHeight="1" x14ac:dyDescent="0.25">
      <c r="A438" s="217"/>
      <c r="B438" s="1" t="s">
        <v>362</v>
      </c>
      <c r="C438" s="2"/>
      <c r="D438" s="2"/>
      <c r="E438" s="2"/>
      <c r="F438" s="2"/>
      <c r="G438" s="2">
        <v>5000000</v>
      </c>
      <c r="H438" s="2">
        <v>5000000</v>
      </c>
      <c r="I438" s="139"/>
      <c r="J438" s="139"/>
      <c r="K438" s="139"/>
      <c r="L438" s="21" t="s">
        <v>493</v>
      </c>
      <c r="M438" s="246"/>
      <c r="P438" s="248"/>
    </row>
    <row r="439" spans="1:16" ht="79.5" customHeight="1" x14ac:dyDescent="0.25">
      <c r="A439" s="217"/>
      <c r="B439" s="1"/>
      <c r="C439" s="2"/>
      <c r="D439" s="2"/>
      <c r="E439" s="2"/>
      <c r="F439" s="2"/>
      <c r="G439" s="2"/>
      <c r="H439" s="2">
        <v>4000000</v>
      </c>
      <c r="I439" s="139"/>
      <c r="J439" s="139"/>
      <c r="K439" s="139"/>
      <c r="L439" s="34" t="s">
        <v>435</v>
      </c>
      <c r="M439" s="246"/>
      <c r="P439" s="248"/>
    </row>
    <row r="440" spans="1:16" ht="25.5" x14ac:dyDescent="0.25">
      <c r="A440" s="217"/>
      <c r="B440" s="23" t="s">
        <v>138</v>
      </c>
      <c r="C440" s="6">
        <f>C441</f>
        <v>0</v>
      </c>
      <c r="D440" s="6">
        <f t="shared" ref="D440:H440" si="148">D441</f>
        <v>0</v>
      </c>
      <c r="E440" s="6">
        <f t="shared" si="148"/>
        <v>0</v>
      </c>
      <c r="F440" s="6">
        <f t="shared" si="148"/>
        <v>0</v>
      </c>
      <c r="G440" s="6">
        <f t="shared" si="148"/>
        <v>4000000</v>
      </c>
      <c r="H440" s="6">
        <f t="shared" si="148"/>
        <v>0</v>
      </c>
      <c r="I440" s="139"/>
      <c r="J440" s="139"/>
      <c r="K440" s="139"/>
      <c r="L440" s="34"/>
      <c r="M440" s="246"/>
      <c r="P440" s="248"/>
    </row>
    <row r="441" spans="1:16" ht="54.75" customHeight="1" x14ac:dyDescent="0.25">
      <c r="A441" s="217"/>
      <c r="B441" s="23"/>
      <c r="C441" s="6"/>
      <c r="D441" s="6"/>
      <c r="E441" s="6"/>
      <c r="F441" s="6"/>
      <c r="G441" s="2">
        <v>4000000</v>
      </c>
      <c r="H441" s="6"/>
      <c r="I441" s="139"/>
      <c r="J441" s="139"/>
      <c r="K441" s="139"/>
      <c r="L441" s="34" t="s">
        <v>413</v>
      </c>
      <c r="M441" s="246"/>
      <c r="P441" s="248"/>
    </row>
    <row r="442" spans="1:16" ht="25.5" hidden="1" x14ac:dyDescent="0.25">
      <c r="A442" s="217"/>
      <c r="B442" s="49" t="s">
        <v>93</v>
      </c>
      <c r="C442" s="6">
        <f>C443</f>
        <v>0</v>
      </c>
      <c r="D442" s="6">
        <f t="shared" ref="D442:H442" si="149">D443</f>
        <v>0</v>
      </c>
      <c r="E442" s="6">
        <f t="shared" si="149"/>
        <v>0</v>
      </c>
      <c r="F442" s="6">
        <f t="shared" si="149"/>
        <v>0</v>
      </c>
      <c r="G442" s="6">
        <f t="shared" si="149"/>
        <v>0</v>
      </c>
      <c r="H442" s="6">
        <f t="shared" si="149"/>
        <v>0</v>
      </c>
      <c r="I442" s="139"/>
      <c r="J442" s="139"/>
      <c r="K442" s="139"/>
      <c r="L442" s="34"/>
      <c r="M442" s="246"/>
      <c r="P442" s="248"/>
    </row>
    <row r="443" spans="1:16" ht="15.75" hidden="1" x14ac:dyDescent="0.25">
      <c r="A443" s="217"/>
      <c r="B443" s="23"/>
      <c r="C443" s="6"/>
      <c r="D443" s="6"/>
      <c r="E443" s="6"/>
      <c r="F443" s="6"/>
      <c r="G443" s="6"/>
      <c r="H443" s="6"/>
      <c r="I443" s="139"/>
      <c r="J443" s="139"/>
      <c r="K443" s="139"/>
      <c r="L443" s="34"/>
      <c r="M443" s="246"/>
      <c r="P443" s="248"/>
    </row>
    <row r="444" spans="1:16" ht="50.25" customHeight="1" x14ac:dyDescent="0.25">
      <c r="A444" s="40" t="s">
        <v>142</v>
      </c>
      <c r="B444" s="41" t="s">
        <v>64</v>
      </c>
      <c r="C444" s="42">
        <f>C445+C456</f>
        <v>0</v>
      </c>
      <c r="D444" s="42">
        <f t="shared" ref="D444:F444" si="150">D445+D456</f>
        <v>0</v>
      </c>
      <c r="E444" s="42">
        <f t="shared" si="150"/>
        <v>1815000</v>
      </c>
      <c r="F444" s="42">
        <f t="shared" si="150"/>
        <v>1815000</v>
      </c>
      <c r="G444" s="42">
        <f>G445+G456</f>
        <v>13846405</v>
      </c>
      <c r="H444" s="42">
        <f>H445+H456</f>
        <v>8346405</v>
      </c>
      <c r="I444" s="25"/>
      <c r="J444" s="25"/>
      <c r="K444" s="25"/>
      <c r="L444" s="92"/>
      <c r="M444" s="246"/>
      <c r="O444" s="37"/>
      <c r="P444" s="248"/>
    </row>
    <row r="445" spans="1:16" ht="38.25" x14ac:dyDescent="0.25">
      <c r="A445" s="55" t="s">
        <v>66</v>
      </c>
      <c r="B445" s="41" t="s">
        <v>67</v>
      </c>
      <c r="C445" s="42">
        <f>C446</f>
        <v>0</v>
      </c>
      <c r="D445" s="42">
        <f t="shared" ref="D445:K445" si="151">D446</f>
        <v>0</v>
      </c>
      <c r="E445" s="42">
        <f t="shared" si="151"/>
        <v>0</v>
      </c>
      <c r="F445" s="42">
        <f t="shared" si="151"/>
        <v>0</v>
      </c>
      <c r="G445" s="42">
        <f>G446</f>
        <v>12246405</v>
      </c>
      <c r="H445" s="42">
        <f>H446</f>
        <v>6063500</v>
      </c>
      <c r="I445" s="161">
        <f t="shared" si="151"/>
        <v>0</v>
      </c>
      <c r="J445" s="161">
        <f t="shared" si="151"/>
        <v>0</v>
      </c>
      <c r="K445" s="161">
        <f t="shared" si="151"/>
        <v>0</v>
      </c>
      <c r="L445" s="1"/>
      <c r="M445" s="246"/>
      <c r="P445" s="248"/>
    </row>
    <row r="446" spans="1:16" ht="33" customHeight="1" x14ac:dyDescent="0.25">
      <c r="A446" s="55"/>
      <c r="B446" s="49" t="s">
        <v>61</v>
      </c>
      <c r="C446" s="6">
        <f t="shared" ref="C446:F446" si="152">C447+C448+C450</f>
        <v>0</v>
      </c>
      <c r="D446" s="6">
        <f t="shared" si="152"/>
        <v>0</v>
      </c>
      <c r="E446" s="6">
        <f t="shared" si="152"/>
        <v>0</v>
      </c>
      <c r="F446" s="6">
        <f t="shared" si="152"/>
        <v>0</v>
      </c>
      <c r="G446" s="6">
        <f>G447+G448+G450+G449</f>
        <v>12246405</v>
      </c>
      <c r="H446" s="6">
        <f>H447+H448+H450</f>
        <v>6063500</v>
      </c>
      <c r="I446" s="139"/>
      <c r="J446" s="139"/>
      <c r="K446" s="139"/>
      <c r="L446" s="1"/>
      <c r="M446" s="246"/>
      <c r="P446" s="248"/>
    </row>
    <row r="447" spans="1:16" ht="57" customHeight="1" x14ac:dyDescent="0.25">
      <c r="A447" s="55"/>
      <c r="B447" s="30"/>
      <c r="C447" s="2"/>
      <c r="D447" s="2"/>
      <c r="E447" s="2"/>
      <c r="F447" s="2"/>
      <c r="G447" s="2">
        <v>63500</v>
      </c>
      <c r="H447" s="2">
        <v>63500</v>
      </c>
      <c r="I447" s="25"/>
      <c r="J447" s="25"/>
      <c r="K447" s="25"/>
      <c r="L447" s="1" t="s">
        <v>273</v>
      </c>
      <c r="M447" s="246"/>
      <c r="P447" s="248"/>
    </row>
    <row r="448" spans="1:16" ht="55.5" customHeight="1" x14ac:dyDescent="0.25">
      <c r="A448" s="55"/>
      <c r="B448" s="29"/>
      <c r="C448" s="2"/>
      <c r="D448" s="2"/>
      <c r="E448" s="2"/>
      <c r="F448" s="2"/>
      <c r="G448" s="2">
        <v>6000000</v>
      </c>
      <c r="H448" s="2">
        <v>6000000</v>
      </c>
      <c r="I448" s="139"/>
      <c r="J448" s="139"/>
      <c r="K448" s="139"/>
      <c r="L448" s="33" t="s">
        <v>274</v>
      </c>
      <c r="M448" s="246"/>
      <c r="P448" s="248"/>
    </row>
    <row r="449" spans="1:16" ht="40.5" customHeight="1" x14ac:dyDescent="0.25">
      <c r="A449" s="55"/>
      <c r="B449" s="29"/>
      <c r="C449" s="2"/>
      <c r="D449" s="2"/>
      <c r="E449" s="2"/>
      <c r="F449" s="2"/>
      <c r="G449" s="2">
        <v>5500000</v>
      </c>
      <c r="H449" s="2"/>
      <c r="I449" s="139"/>
      <c r="J449" s="139"/>
      <c r="K449" s="139"/>
      <c r="L449" s="33" t="s">
        <v>543</v>
      </c>
      <c r="M449" s="246"/>
      <c r="P449" s="248"/>
    </row>
    <row r="450" spans="1:16" ht="54.75" customHeight="1" x14ac:dyDescent="0.25">
      <c r="A450" s="40"/>
      <c r="B450" s="70"/>
      <c r="C450" s="2"/>
      <c r="D450" s="2"/>
      <c r="E450" s="2"/>
      <c r="F450" s="2"/>
      <c r="G450" s="2">
        <v>682905</v>
      </c>
      <c r="H450" s="2"/>
      <c r="I450" s="25"/>
      <c r="J450" s="25"/>
      <c r="K450" s="25"/>
      <c r="L450" s="72" t="s">
        <v>545</v>
      </c>
      <c r="M450" s="246"/>
      <c r="P450" s="248"/>
    </row>
    <row r="451" spans="1:16" ht="15.75" hidden="1" x14ac:dyDescent="0.25">
      <c r="A451" s="55"/>
      <c r="B451" s="29"/>
      <c r="C451" s="2"/>
      <c r="D451" s="2"/>
      <c r="E451" s="2"/>
      <c r="F451" s="2"/>
      <c r="G451" s="2"/>
      <c r="H451" s="2"/>
      <c r="I451" s="139"/>
      <c r="J451" s="139"/>
      <c r="K451" s="139"/>
      <c r="L451" s="33"/>
      <c r="M451" s="246"/>
      <c r="P451" s="248"/>
    </row>
    <row r="452" spans="1:16" ht="15.75" hidden="1" x14ac:dyDescent="0.25">
      <c r="A452" s="55"/>
      <c r="B452" s="29"/>
      <c r="C452" s="2"/>
      <c r="D452" s="2"/>
      <c r="E452" s="2"/>
      <c r="F452" s="2"/>
      <c r="G452" s="2"/>
      <c r="H452" s="2"/>
      <c r="I452" s="139"/>
      <c r="J452" s="139"/>
      <c r="K452" s="139"/>
      <c r="L452" s="1"/>
      <c r="M452" s="246"/>
      <c r="P452" s="248"/>
    </row>
    <row r="453" spans="1:16" ht="15.75" hidden="1" x14ac:dyDescent="0.25">
      <c r="A453" s="55"/>
      <c r="B453" s="1"/>
      <c r="C453" s="2"/>
      <c r="D453" s="2"/>
      <c r="E453" s="2"/>
      <c r="F453" s="2"/>
      <c r="G453" s="2"/>
      <c r="H453" s="2"/>
      <c r="I453" s="139"/>
      <c r="J453" s="139"/>
      <c r="K453" s="139"/>
      <c r="L453" s="1"/>
      <c r="M453" s="246"/>
      <c r="P453" s="248"/>
    </row>
    <row r="454" spans="1:16" ht="15.75" hidden="1" x14ac:dyDescent="0.25">
      <c r="A454" s="55"/>
      <c r="B454" s="1"/>
      <c r="C454" s="2"/>
      <c r="D454" s="2"/>
      <c r="E454" s="2"/>
      <c r="F454" s="2"/>
      <c r="G454" s="2"/>
      <c r="H454" s="2"/>
      <c r="I454" s="139"/>
      <c r="J454" s="139"/>
      <c r="K454" s="139"/>
      <c r="L454" s="1"/>
      <c r="M454" s="246"/>
      <c r="P454" s="248"/>
    </row>
    <row r="455" spans="1:16" ht="15.75" hidden="1" x14ac:dyDescent="0.25">
      <c r="A455" s="55"/>
      <c r="B455" s="30"/>
      <c r="C455" s="2"/>
      <c r="D455" s="2"/>
      <c r="E455" s="2"/>
      <c r="F455" s="2"/>
      <c r="G455" s="2"/>
      <c r="H455" s="2"/>
      <c r="I455" s="139"/>
      <c r="J455" s="139"/>
      <c r="K455" s="139"/>
      <c r="L455" s="1"/>
      <c r="M455" s="246"/>
      <c r="P455" s="248"/>
    </row>
    <row r="456" spans="1:16" ht="38.25" x14ac:dyDescent="0.25">
      <c r="A456" s="40" t="s">
        <v>68</v>
      </c>
      <c r="B456" s="162" t="s">
        <v>112</v>
      </c>
      <c r="C456" s="42">
        <f>C457</f>
        <v>0</v>
      </c>
      <c r="D456" s="42">
        <f t="shared" ref="D456:H456" si="153">D457</f>
        <v>0</v>
      </c>
      <c r="E456" s="42">
        <f t="shared" si="153"/>
        <v>1815000</v>
      </c>
      <c r="F456" s="42">
        <f t="shared" si="153"/>
        <v>1815000</v>
      </c>
      <c r="G456" s="42">
        <f>G457</f>
        <v>1600000</v>
      </c>
      <c r="H456" s="42">
        <f t="shared" si="153"/>
        <v>2282905</v>
      </c>
      <c r="I456" s="163"/>
      <c r="J456" s="163"/>
      <c r="K456" s="163"/>
      <c r="L456" s="164"/>
      <c r="M456" s="246"/>
      <c r="P456" s="248"/>
    </row>
    <row r="457" spans="1:16" ht="36.75" customHeight="1" x14ac:dyDescent="0.25">
      <c r="A457" s="40"/>
      <c r="B457" s="49" t="s">
        <v>61</v>
      </c>
      <c r="C457" s="6">
        <f>C459+C458</f>
        <v>0</v>
      </c>
      <c r="D457" s="6">
        <f t="shared" ref="D457:F457" si="154">D459+D458</f>
        <v>0</v>
      </c>
      <c r="E457" s="6">
        <f t="shared" si="154"/>
        <v>1815000</v>
      </c>
      <c r="F457" s="6">
        <f t="shared" si="154"/>
        <v>1815000</v>
      </c>
      <c r="G457" s="6">
        <f>G459+G458</f>
        <v>1600000</v>
      </c>
      <c r="H457" s="6">
        <f>H459+H458</f>
        <v>2282905</v>
      </c>
      <c r="I457" s="25"/>
      <c r="J457" s="25"/>
      <c r="K457" s="25"/>
      <c r="L457" s="92"/>
      <c r="M457" s="246"/>
      <c r="P457" s="248"/>
    </row>
    <row r="458" spans="1:16" ht="55.5" customHeight="1" x14ac:dyDescent="0.25">
      <c r="A458" s="40"/>
      <c r="B458" s="49"/>
      <c r="C458" s="6"/>
      <c r="D458" s="6"/>
      <c r="E458" s="6"/>
      <c r="F458" s="6"/>
      <c r="G458" s="131"/>
      <c r="H458" s="2">
        <v>682905</v>
      </c>
      <c r="I458" s="25"/>
      <c r="J458" s="25"/>
      <c r="K458" s="25"/>
      <c r="L458" s="72" t="s">
        <v>544</v>
      </c>
      <c r="M458" s="246"/>
      <c r="P458" s="248"/>
    </row>
    <row r="459" spans="1:16" ht="55.5" customHeight="1" x14ac:dyDescent="0.25">
      <c r="A459" s="40"/>
      <c r="B459" s="70"/>
      <c r="C459" s="2"/>
      <c r="D459" s="2"/>
      <c r="E459" s="2">
        <v>1815000</v>
      </c>
      <c r="F459" s="2">
        <v>1815000</v>
      </c>
      <c r="G459" s="132">
        <v>1600000</v>
      </c>
      <c r="H459" s="2">
        <v>1600000</v>
      </c>
      <c r="I459" s="218"/>
      <c r="J459" s="218"/>
      <c r="K459" s="218"/>
      <c r="L459" s="70" t="s">
        <v>546</v>
      </c>
      <c r="M459" s="246"/>
      <c r="P459" s="248"/>
    </row>
    <row r="460" spans="1:16" ht="61.5" customHeight="1" x14ac:dyDescent="0.25">
      <c r="A460" s="55" t="s">
        <v>132</v>
      </c>
      <c r="B460" s="109" t="s">
        <v>133</v>
      </c>
      <c r="C460" s="42">
        <f t="shared" ref="C460:H460" si="155">C461+C467+C472+C477</f>
        <v>0</v>
      </c>
      <c r="D460" s="42">
        <f t="shared" si="155"/>
        <v>0</v>
      </c>
      <c r="E460" s="42">
        <f t="shared" si="155"/>
        <v>165163489</v>
      </c>
      <c r="F460" s="42">
        <f t="shared" si="155"/>
        <v>167653861</v>
      </c>
      <c r="G460" s="42">
        <f t="shared" si="155"/>
        <v>833124460</v>
      </c>
      <c r="H460" s="42">
        <f t="shared" si="155"/>
        <v>506670000</v>
      </c>
      <c r="I460" s="42" t="e">
        <f>I461+#REF!+I472+I477</f>
        <v>#REF!</v>
      </c>
      <c r="J460" s="42" t="e">
        <f>J461+#REF!+J472+J477</f>
        <v>#REF!</v>
      </c>
      <c r="K460" s="42" t="e">
        <f>K461+#REF!+K472+K477</f>
        <v>#REF!</v>
      </c>
      <c r="L460" s="1"/>
      <c r="M460" s="246"/>
      <c r="O460" s="36"/>
      <c r="P460" s="248"/>
    </row>
    <row r="461" spans="1:16" ht="60.75" customHeight="1" x14ac:dyDescent="0.25">
      <c r="A461" s="55" t="s">
        <v>173</v>
      </c>
      <c r="B461" s="109" t="s">
        <v>174</v>
      </c>
      <c r="C461" s="42">
        <f t="shared" ref="C461:H461" si="156">C462</f>
        <v>0</v>
      </c>
      <c r="D461" s="42">
        <f t="shared" si="156"/>
        <v>0</v>
      </c>
      <c r="E461" s="42">
        <f t="shared" si="156"/>
        <v>69664000</v>
      </c>
      <c r="F461" s="42">
        <f t="shared" si="156"/>
        <v>0</v>
      </c>
      <c r="G461" s="42">
        <f t="shared" si="156"/>
        <v>15008000</v>
      </c>
      <c r="H461" s="42">
        <f t="shared" si="156"/>
        <v>0</v>
      </c>
      <c r="I461" s="24"/>
      <c r="J461" s="24"/>
      <c r="K461" s="24"/>
      <c r="L461" s="1"/>
      <c r="M461" s="246"/>
      <c r="P461" s="248"/>
    </row>
    <row r="462" spans="1:16" ht="25.5" x14ac:dyDescent="0.25">
      <c r="A462" s="55"/>
      <c r="B462" s="122" t="s">
        <v>190</v>
      </c>
      <c r="C462" s="6">
        <f>C463+C464+C465+C466</f>
        <v>0</v>
      </c>
      <c r="D462" s="6">
        <f t="shared" ref="D462:K462" si="157">D463+D464+D465+D466</f>
        <v>0</v>
      </c>
      <c r="E462" s="6">
        <f t="shared" si="157"/>
        <v>69664000</v>
      </c>
      <c r="F462" s="6">
        <f t="shared" si="157"/>
        <v>0</v>
      </c>
      <c r="G462" s="6">
        <f t="shared" si="157"/>
        <v>15008000</v>
      </c>
      <c r="H462" s="6">
        <f t="shared" si="157"/>
        <v>0</v>
      </c>
      <c r="I462" s="42">
        <f t="shared" si="157"/>
        <v>0</v>
      </c>
      <c r="J462" s="42">
        <f t="shared" si="157"/>
        <v>0</v>
      </c>
      <c r="K462" s="42">
        <f t="shared" si="157"/>
        <v>0</v>
      </c>
      <c r="L462" s="1"/>
      <c r="M462" s="246"/>
      <c r="P462" s="248"/>
    </row>
    <row r="463" spans="1:16" ht="108.75" customHeight="1" x14ac:dyDescent="0.25">
      <c r="A463" s="4"/>
      <c r="B463" s="34" t="s">
        <v>291</v>
      </c>
      <c r="C463" s="165"/>
      <c r="D463" s="165"/>
      <c r="E463" s="2">
        <v>69664000</v>
      </c>
      <c r="F463" s="2"/>
      <c r="G463" s="2"/>
      <c r="H463" s="2"/>
      <c r="I463" s="24"/>
      <c r="J463" s="24"/>
      <c r="K463" s="24"/>
      <c r="L463" s="1" t="s">
        <v>547</v>
      </c>
      <c r="M463" s="246"/>
      <c r="P463" s="248"/>
    </row>
    <row r="464" spans="1:16" ht="110.25" customHeight="1" x14ac:dyDescent="0.25">
      <c r="A464" s="4"/>
      <c r="B464" s="34" t="s">
        <v>291</v>
      </c>
      <c r="C464" s="166"/>
      <c r="D464" s="166"/>
      <c r="E464" s="2"/>
      <c r="F464" s="2"/>
      <c r="G464" s="2">
        <v>15000000</v>
      </c>
      <c r="H464" s="2"/>
      <c r="I464" s="42"/>
      <c r="J464" s="42"/>
      <c r="K464" s="42"/>
      <c r="L464" s="1" t="s">
        <v>548</v>
      </c>
      <c r="M464" s="246"/>
      <c r="P464" s="248"/>
    </row>
    <row r="465" spans="1:16" ht="63.75" x14ac:dyDescent="0.25">
      <c r="A465" s="4"/>
      <c r="B465" s="34" t="s">
        <v>292</v>
      </c>
      <c r="C465" s="166"/>
      <c r="D465" s="166"/>
      <c r="E465" s="2"/>
      <c r="F465" s="2"/>
      <c r="G465" s="2">
        <v>8000</v>
      </c>
      <c r="H465" s="2"/>
      <c r="I465" s="42"/>
      <c r="J465" s="42"/>
      <c r="K465" s="42"/>
      <c r="L465" s="1" t="s">
        <v>549</v>
      </c>
      <c r="M465" s="246"/>
      <c r="P465" s="248"/>
    </row>
    <row r="466" spans="1:16" ht="15.75" hidden="1" x14ac:dyDescent="0.25">
      <c r="A466" s="55"/>
      <c r="B466" s="85"/>
      <c r="C466" s="42"/>
      <c r="D466" s="42"/>
      <c r="E466" s="42"/>
      <c r="F466" s="2"/>
      <c r="G466" s="42"/>
      <c r="H466" s="2"/>
      <c r="I466" s="24"/>
      <c r="J466" s="24"/>
      <c r="K466" s="24"/>
      <c r="L466" s="72"/>
      <c r="M466" s="246"/>
      <c r="P466" s="248"/>
    </row>
    <row r="467" spans="1:16" ht="38.25" x14ac:dyDescent="0.25">
      <c r="A467" s="55" t="s">
        <v>218</v>
      </c>
      <c r="B467" s="109" t="s">
        <v>219</v>
      </c>
      <c r="C467" s="42">
        <f t="shared" ref="C467:H467" si="158">C468</f>
        <v>0</v>
      </c>
      <c r="D467" s="42">
        <f t="shared" si="158"/>
        <v>0</v>
      </c>
      <c r="E467" s="42">
        <f t="shared" si="158"/>
        <v>84766000</v>
      </c>
      <c r="F467" s="42">
        <f t="shared" si="158"/>
        <v>154430000</v>
      </c>
      <c r="G467" s="42">
        <f t="shared" si="158"/>
        <v>24570000</v>
      </c>
      <c r="H467" s="42">
        <f t="shared" si="158"/>
        <v>45570000</v>
      </c>
      <c r="I467" s="24"/>
      <c r="J467" s="24"/>
      <c r="K467" s="24"/>
      <c r="L467" s="72"/>
      <c r="M467" s="246"/>
      <c r="P467" s="248"/>
    </row>
    <row r="468" spans="1:16" ht="25.5" x14ac:dyDescent="0.25">
      <c r="A468" s="55"/>
      <c r="B468" s="122" t="s">
        <v>190</v>
      </c>
      <c r="C468" s="6">
        <f>C469+C470+C471</f>
        <v>0</v>
      </c>
      <c r="D468" s="6">
        <f t="shared" ref="D468:H468" si="159">D469+D470+D471</f>
        <v>0</v>
      </c>
      <c r="E468" s="6">
        <f t="shared" si="159"/>
        <v>84766000</v>
      </c>
      <c r="F468" s="6">
        <f t="shared" si="159"/>
        <v>154430000</v>
      </c>
      <c r="G468" s="6">
        <f t="shared" si="159"/>
        <v>24570000</v>
      </c>
      <c r="H468" s="6">
        <f t="shared" si="159"/>
        <v>45570000</v>
      </c>
      <c r="I468" s="24"/>
      <c r="J468" s="24"/>
      <c r="K468" s="24"/>
      <c r="L468" s="1"/>
      <c r="M468" s="246"/>
      <c r="P468" s="248"/>
    </row>
    <row r="469" spans="1:16" ht="63.75" x14ac:dyDescent="0.25">
      <c r="A469" s="4"/>
      <c r="B469" s="34" t="s">
        <v>293</v>
      </c>
      <c r="C469" s="165"/>
      <c r="D469" s="165"/>
      <c r="E469" s="2"/>
      <c r="F469" s="2"/>
      <c r="G469" s="2">
        <v>24570000</v>
      </c>
      <c r="H469" s="2"/>
      <c r="I469" s="24"/>
      <c r="J469" s="24"/>
      <c r="K469" s="24"/>
      <c r="L469" s="1" t="s">
        <v>550</v>
      </c>
      <c r="M469" s="246"/>
      <c r="P469" s="248"/>
    </row>
    <row r="470" spans="1:16" ht="82.5" customHeight="1" x14ac:dyDescent="0.25">
      <c r="A470" s="4"/>
      <c r="B470" s="34" t="s">
        <v>294</v>
      </c>
      <c r="C470" s="165"/>
      <c r="D470" s="165"/>
      <c r="E470" s="2"/>
      <c r="F470" s="2">
        <v>154430000</v>
      </c>
      <c r="G470" s="2"/>
      <c r="H470" s="2">
        <v>45570000</v>
      </c>
      <c r="I470" s="24"/>
      <c r="J470" s="24"/>
      <c r="K470" s="24"/>
      <c r="L470" s="1" t="s">
        <v>551</v>
      </c>
      <c r="M470" s="246"/>
      <c r="P470" s="248"/>
    </row>
    <row r="471" spans="1:16" ht="87" customHeight="1" x14ac:dyDescent="0.25">
      <c r="A471" s="4"/>
      <c r="B471" s="34" t="s">
        <v>295</v>
      </c>
      <c r="C471" s="165"/>
      <c r="D471" s="165"/>
      <c r="E471" s="2">
        <v>84766000</v>
      </c>
      <c r="F471" s="2"/>
      <c r="G471" s="2"/>
      <c r="H471" s="2"/>
      <c r="I471" s="24"/>
      <c r="J471" s="24"/>
      <c r="K471" s="24"/>
      <c r="L471" s="1" t="s">
        <v>552</v>
      </c>
      <c r="M471" s="246"/>
      <c r="P471" s="248"/>
    </row>
    <row r="472" spans="1:16" ht="38.25" x14ac:dyDescent="0.25">
      <c r="A472" s="40" t="s">
        <v>162</v>
      </c>
      <c r="B472" s="41" t="s">
        <v>163</v>
      </c>
      <c r="C472" s="42">
        <f>C473</f>
        <v>0</v>
      </c>
      <c r="D472" s="42">
        <f t="shared" ref="D472:H472" si="160">D473</f>
        <v>0</v>
      </c>
      <c r="E472" s="42">
        <f t="shared" si="160"/>
        <v>2078821</v>
      </c>
      <c r="F472" s="42">
        <f t="shared" si="160"/>
        <v>10889041</v>
      </c>
      <c r="G472" s="42">
        <f t="shared" si="160"/>
        <v>0</v>
      </c>
      <c r="H472" s="42">
        <f t="shared" si="160"/>
        <v>0</v>
      </c>
      <c r="I472" s="24"/>
      <c r="J472" s="24"/>
      <c r="K472" s="24"/>
      <c r="L472" s="1"/>
      <c r="M472" s="246"/>
      <c r="P472" s="248"/>
    </row>
    <row r="473" spans="1:16" ht="25.5" x14ac:dyDescent="0.25">
      <c r="A473" s="40"/>
      <c r="B473" s="122" t="s">
        <v>190</v>
      </c>
      <c r="C473" s="6">
        <f t="shared" ref="C473:H473" si="161">C474+C475+C476</f>
        <v>0</v>
      </c>
      <c r="D473" s="6">
        <f t="shared" si="161"/>
        <v>0</v>
      </c>
      <c r="E473" s="6">
        <f t="shared" si="161"/>
        <v>2078821</v>
      </c>
      <c r="F473" s="6">
        <f t="shared" si="161"/>
        <v>10889041</v>
      </c>
      <c r="G473" s="6">
        <f t="shared" si="161"/>
        <v>0</v>
      </c>
      <c r="H473" s="6">
        <f t="shared" si="161"/>
        <v>0</v>
      </c>
      <c r="I473" s="24"/>
      <c r="J473" s="24"/>
      <c r="K473" s="24"/>
      <c r="L473" s="1"/>
      <c r="M473" s="246"/>
      <c r="P473" s="248"/>
    </row>
    <row r="474" spans="1:16" ht="63.75" hidden="1" x14ac:dyDescent="0.25">
      <c r="A474" s="40"/>
      <c r="B474" s="35" t="s">
        <v>299</v>
      </c>
      <c r="C474" s="42"/>
      <c r="D474" s="42"/>
      <c r="E474" s="167"/>
      <c r="F474" s="42"/>
      <c r="G474" s="42"/>
      <c r="H474" s="42"/>
      <c r="I474" s="24"/>
      <c r="J474" s="24"/>
      <c r="K474" s="24"/>
      <c r="L474" s="1" t="s">
        <v>300</v>
      </c>
      <c r="M474" s="246"/>
      <c r="P474" s="248"/>
    </row>
    <row r="475" spans="1:16" ht="108.75" customHeight="1" x14ac:dyDescent="0.25">
      <c r="A475" s="40"/>
      <c r="B475" s="35" t="s">
        <v>301</v>
      </c>
      <c r="C475" s="42"/>
      <c r="D475" s="42"/>
      <c r="E475" s="2">
        <v>2078821</v>
      </c>
      <c r="F475" s="2"/>
      <c r="G475" s="2"/>
      <c r="H475" s="2"/>
      <c r="I475" s="24"/>
      <c r="J475" s="24"/>
      <c r="K475" s="24"/>
      <c r="L475" s="1" t="s">
        <v>553</v>
      </c>
      <c r="M475" s="246"/>
      <c r="P475" s="248"/>
    </row>
    <row r="476" spans="1:16" ht="76.5" customHeight="1" x14ac:dyDescent="0.25">
      <c r="A476" s="40"/>
      <c r="B476" s="35" t="s">
        <v>302</v>
      </c>
      <c r="C476" s="42"/>
      <c r="D476" s="42"/>
      <c r="E476" s="2"/>
      <c r="F476" s="2">
        <f>8700976+728065+1460000</f>
        <v>10889041</v>
      </c>
      <c r="G476" s="2"/>
      <c r="H476" s="2"/>
      <c r="I476" s="24"/>
      <c r="J476" s="24"/>
      <c r="K476" s="24"/>
      <c r="L476" s="1" t="s">
        <v>554</v>
      </c>
      <c r="M476" s="246"/>
      <c r="P476" s="248"/>
    </row>
    <row r="477" spans="1:16" ht="57.75" customHeight="1" x14ac:dyDescent="0.25">
      <c r="A477" s="40" t="s">
        <v>204</v>
      </c>
      <c r="B477" s="109" t="s">
        <v>205</v>
      </c>
      <c r="C477" s="42">
        <f t="shared" ref="C477:H477" si="162">C478</f>
        <v>0</v>
      </c>
      <c r="D477" s="42">
        <f t="shared" si="162"/>
        <v>0</v>
      </c>
      <c r="E477" s="42">
        <f t="shared" si="162"/>
        <v>8654668</v>
      </c>
      <c r="F477" s="42">
        <f t="shared" si="162"/>
        <v>2334820</v>
      </c>
      <c r="G477" s="42">
        <f t="shared" si="162"/>
        <v>793546460</v>
      </c>
      <c r="H477" s="42">
        <f t="shared" si="162"/>
        <v>461100000</v>
      </c>
      <c r="I477" s="24"/>
      <c r="J477" s="24"/>
      <c r="K477" s="24"/>
      <c r="L477" s="1"/>
      <c r="M477" s="246"/>
      <c r="P477" s="248"/>
    </row>
    <row r="478" spans="1:16" ht="34.5" customHeight="1" x14ac:dyDescent="0.25">
      <c r="A478" s="40"/>
      <c r="B478" s="122" t="s">
        <v>190</v>
      </c>
      <c r="C478" s="6">
        <f>SUM(C479:C492)</f>
        <v>0</v>
      </c>
      <c r="D478" s="6">
        <f t="shared" ref="D478:H478" si="163">SUM(D479:D492)</f>
        <v>0</v>
      </c>
      <c r="E478" s="6">
        <f>SUM(E479:E492)</f>
        <v>8654668</v>
      </c>
      <c r="F478" s="6">
        <f t="shared" si="163"/>
        <v>2334820</v>
      </c>
      <c r="G478" s="6">
        <f>SUM(G479:G492)</f>
        <v>793546460</v>
      </c>
      <c r="H478" s="6">
        <f t="shared" si="163"/>
        <v>461100000</v>
      </c>
      <c r="I478" s="24"/>
      <c r="J478" s="24"/>
      <c r="K478" s="24"/>
      <c r="L478" s="1"/>
      <c r="M478" s="246"/>
      <c r="P478" s="248"/>
    </row>
    <row r="479" spans="1:16" ht="70.5" customHeight="1" x14ac:dyDescent="0.25">
      <c r="A479" s="40"/>
      <c r="B479" s="35" t="s">
        <v>303</v>
      </c>
      <c r="C479" s="6"/>
      <c r="D479" s="6"/>
      <c r="E479" s="2">
        <v>1000000</v>
      </c>
      <c r="F479" s="2"/>
      <c r="G479" s="2"/>
      <c r="H479" s="2"/>
      <c r="I479" s="24"/>
      <c r="J479" s="24"/>
      <c r="K479" s="24"/>
      <c r="L479" s="33" t="s">
        <v>555</v>
      </c>
      <c r="M479" s="246"/>
      <c r="P479" s="248"/>
    </row>
    <row r="480" spans="1:16" ht="70.5" customHeight="1" x14ac:dyDescent="0.25">
      <c r="A480" s="40"/>
      <c r="B480" s="1" t="s">
        <v>304</v>
      </c>
      <c r="C480" s="6"/>
      <c r="D480" s="6"/>
      <c r="E480" s="2">
        <v>3859848</v>
      </c>
      <c r="F480" s="2"/>
      <c r="G480" s="2"/>
      <c r="H480" s="2"/>
      <c r="I480" s="24"/>
      <c r="J480" s="24"/>
      <c r="K480" s="24"/>
      <c r="L480" s="168" t="s">
        <v>305</v>
      </c>
      <c r="M480" s="246"/>
      <c r="P480" s="248"/>
    </row>
    <row r="481" spans="1:16" ht="70.5" customHeight="1" x14ac:dyDescent="0.25">
      <c r="A481" s="40"/>
      <c r="B481" s="1" t="s">
        <v>437</v>
      </c>
      <c r="C481" s="6"/>
      <c r="D481" s="6"/>
      <c r="E481" s="2">
        <v>1460000</v>
      </c>
      <c r="F481" s="2"/>
      <c r="G481" s="2"/>
      <c r="H481" s="2"/>
      <c r="I481" s="24"/>
      <c r="J481" s="24"/>
      <c r="K481" s="169"/>
      <c r="L481" s="168" t="s">
        <v>438</v>
      </c>
      <c r="M481" s="246"/>
      <c r="P481" s="248"/>
    </row>
    <row r="482" spans="1:16" ht="84" customHeight="1" x14ac:dyDescent="0.25">
      <c r="A482" s="40"/>
      <c r="B482" s="30" t="s">
        <v>306</v>
      </c>
      <c r="C482" s="6"/>
      <c r="D482" s="6"/>
      <c r="E482" s="2">
        <v>7909</v>
      </c>
      <c r="F482" s="6"/>
      <c r="G482" s="167"/>
      <c r="H482" s="6"/>
      <c r="I482" s="24"/>
      <c r="J482" s="24"/>
      <c r="K482" s="169"/>
      <c r="L482" s="1" t="s">
        <v>556</v>
      </c>
      <c r="M482" s="246"/>
      <c r="P482" s="248"/>
    </row>
    <row r="483" spans="1:16" ht="84.75" customHeight="1" x14ac:dyDescent="0.25">
      <c r="A483" s="40"/>
      <c r="B483" s="30" t="s">
        <v>307</v>
      </c>
      <c r="C483" s="6"/>
      <c r="D483" s="6"/>
      <c r="E483" s="2">
        <v>2326911</v>
      </c>
      <c r="F483" s="6"/>
      <c r="G483" s="167"/>
      <c r="H483" s="6"/>
      <c r="I483" s="24"/>
      <c r="J483" s="24"/>
      <c r="K483" s="169"/>
      <c r="L483" s="33" t="s">
        <v>556</v>
      </c>
      <c r="M483" s="246"/>
      <c r="P483" s="248"/>
    </row>
    <row r="484" spans="1:16" ht="186" customHeight="1" x14ac:dyDescent="0.25">
      <c r="A484" s="40"/>
      <c r="B484" s="35" t="s">
        <v>308</v>
      </c>
      <c r="C484" s="2"/>
      <c r="D484" s="125"/>
      <c r="E484" s="2"/>
      <c r="F484" s="2">
        <v>2334820</v>
      </c>
      <c r="G484" s="2"/>
      <c r="H484" s="2"/>
      <c r="I484" s="24"/>
      <c r="J484" s="24"/>
      <c r="K484" s="169"/>
      <c r="L484" s="33" t="s">
        <v>557</v>
      </c>
      <c r="M484" s="246"/>
      <c r="P484" s="248"/>
    </row>
    <row r="485" spans="1:16" ht="136.5" customHeight="1" x14ac:dyDescent="0.25">
      <c r="A485" s="40"/>
      <c r="B485" s="224" t="s">
        <v>462</v>
      </c>
      <c r="C485" s="2"/>
      <c r="D485" s="125"/>
      <c r="E485" s="2"/>
      <c r="F485" s="167"/>
      <c r="G485" s="2">
        <v>332446460</v>
      </c>
      <c r="H485" s="2"/>
      <c r="I485" s="24"/>
      <c r="J485" s="24"/>
      <c r="K485" s="169"/>
      <c r="L485" s="170" t="s">
        <v>558</v>
      </c>
      <c r="M485" s="246"/>
      <c r="P485" s="248"/>
    </row>
    <row r="486" spans="1:16" ht="78.75" customHeight="1" x14ac:dyDescent="0.25">
      <c r="A486" s="40"/>
      <c r="B486" s="29" t="s">
        <v>310</v>
      </c>
      <c r="C486" s="2"/>
      <c r="D486" s="2"/>
      <c r="E486" s="2"/>
      <c r="F486" s="2"/>
      <c r="G486" s="2">
        <v>461100000</v>
      </c>
      <c r="H486" s="2">
        <v>461100000</v>
      </c>
      <c r="I486" s="24"/>
      <c r="J486" s="24"/>
      <c r="K486" s="24"/>
      <c r="L486" s="21" t="s">
        <v>493</v>
      </c>
      <c r="M486" s="246"/>
      <c r="P486" s="248"/>
    </row>
    <row r="487" spans="1:16" ht="89.25" hidden="1" customHeight="1" x14ac:dyDescent="0.25">
      <c r="A487" s="40"/>
      <c r="B487" s="1"/>
      <c r="C487" s="2"/>
      <c r="D487" s="2"/>
      <c r="E487" s="2"/>
      <c r="F487" s="2"/>
      <c r="G487" s="2"/>
      <c r="H487" s="2"/>
      <c r="I487" s="24"/>
      <c r="J487" s="24"/>
      <c r="K487" s="24"/>
      <c r="L487" s="28"/>
      <c r="M487" s="246"/>
      <c r="P487" s="248"/>
    </row>
    <row r="488" spans="1:16" ht="89.25" hidden="1" customHeight="1" x14ac:dyDescent="0.25">
      <c r="A488" s="40"/>
      <c r="B488" s="1"/>
      <c r="C488" s="6"/>
      <c r="D488" s="6"/>
      <c r="E488" s="2"/>
      <c r="F488" s="2"/>
      <c r="G488" s="2"/>
      <c r="H488" s="2"/>
      <c r="I488" s="139"/>
      <c r="J488" s="139"/>
      <c r="K488" s="139"/>
      <c r="L488" s="72"/>
      <c r="M488" s="246"/>
      <c r="P488" s="248"/>
    </row>
    <row r="489" spans="1:16" ht="15.75" hidden="1" x14ac:dyDescent="0.25">
      <c r="A489" s="40"/>
      <c r="B489" s="1"/>
      <c r="C489" s="6"/>
      <c r="D489" s="6"/>
      <c r="E489" s="6"/>
      <c r="F489" s="2"/>
      <c r="G489" s="2"/>
      <c r="H489" s="2"/>
      <c r="I489" s="139"/>
      <c r="J489" s="139"/>
      <c r="K489" s="139"/>
      <c r="L489" s="72"/>
      <c r="M489" s="246"/>
      <c r="P489" s="248"/>
    </row>
    <row r="490" spans="1:16" ht="15.75" hidden="1" x14ac:dyDescent="0.25">
      <c r="A490" s="40"/>
      <c r="B490" s="1"/>
      <c r="C490" s="6"/>
      <c r="D490" s="6"/>
      <c r="E490" s="6"/>
      <c r="F490" s="2"/>
      <c r="G490" s="2"/>
      <c r="H490" s="2"/>
      <c r="I490" s="139"/>
      <c r="J490" s="139"/>
      <c r="K490" s="139"/>
      <c r="L490" s="72"/>
      <c r="M490" s="246"/>
      <c r="P490" s="248"/>
    </row>
    <row r="491" spans="1:16" ht="15.75" hidden="1" x14ac:dyDescent="0.25">
      <c r="A491" s="40"/>
      <c r="B491" s="1"/>
      <c r="C491" s="6"/>
      <c r="D491" s="6"/>
      <c r="E491" s="2"/>
      <c r="F491" s="2"/>
      <c r="G491" s="2"/>
      <c r="H491" s="2"/>
      <c r="I491" s="139"/>
      <c r="J491" s="139"/>
      <c r="K491" s="139"/>
      <c r="L491" s="28"/>
      <c r="M491" s="246"/>
      <c r="P491" s="248"/>
    </row>
    <row r="492" spans="1:16" ht="15.75" hidden="1" x14ac:dyDescent="0.25">
      <c r="A492" s="40"/>
      <c r="B492" s="1"/>
      <c r="C492" s="6"/>
      <c r="D492" s="6"/>
      <c r="E492" s="2"/>
      <c r="F492" s="2"/>
      <c r="G492" s="2"/>
      <c r="H492" s="2"/>
      <c r="I492" s="139"/>
      <c r="J492" s="139"/>
      <c r="K492" s="139"/>
      <c r="L492" s="72"/>
      <c r="M492" s="246"/>
      <c r="P492" s="248"/>
    </row>
    <row r="493" spans="1:16" ht="38.25" x14ac:dyDescent="0.25">
      <c r="A493" s="40" t="s">
        <v>15</v>
      </c>
      <c r="B493" s="109" t="s">
        <v>16</v>
      </c>
      <c r="C493" s="42">
        <f>C494+C519+C529+C501+C504+C507+C516</f>
        <v>661203600</v>
      </c>
      <c r="D493" s="42">
        <f t="shared" ref="D493:H493" si="164">D494+D519+D529+D501+D504+D507+D516</f>
        <v>0</v>
      </c>
      <c r="E493" s="42">
        <f t="shared" si="164"/>
        <v>3723572</v>
      </c>
      <c r="F493" s="42">
        <f t="shared" si="164"/>
        <v>9205222</v>
      </c>
      <c r="G493" s="42">
        <f t="shared" si="164"/>
        <v>44986296</v>
      </c>
      <c r="H493" s="42">
        <f t="shared" si="164"/>
        <v>38986296</v>
      </c>
      <c r="I493" s="24"/>
      <c r="J493" s="24"/>
      <c r="K493" s="24"/>
      <c r="L493" s="1"/>
      <c r="M493" s="246"/>
      <c r="O493" s="36"/>
      <c r="P493" s="248"/>
    </row>
    <row r="494" spans="1:16" ht="51" x14ac:dyDescent="0.25">
      <c r="A494" s="40" t="s">
        <v>17</v>
      </c>
      <c r="B494" s="41" t="s">
        <v>18</v>
      </c>
      <c r="C494" s="42">
        <f t="shared" ref="C494:H494" si="165">SUM(C495)</f>
        <v>635614600</v>
      </c>
      <c r="D494" s="42">
        <f t="shared" si="165"/>
        <v>0</v>
      </c>
      <c r="E494" s="42">
        <f t="shared" si="165"/>
        <v>0</v>
      </c>
      <c r="F494" s="42">
        <f t="shared" si="165"/>
        <v>9205222</v>
      </c>
      <c r="G494" s="42">
        <f t="shared" si="165"/>
        <v>30331681</v>
      </c>
      <c r="H494" s="42">
        <f t="shared" si="165"/>
        <v>32631681</v>
      </c>
      <c r="I494" s="24"/>
      <c r="J494" s="24"/>
      <c r="K494" s="24"/>
      <c r="L494" s="1"/>
      <c r="M494" s="246"/>
      <c r="P494" s="248"/>
    </row>
    <row r="495" spans="1:16" ht="64.5" customHeight="1" x14ac:dyDescent="0.25">
      <c r="A495" s="40"/>
      <c r="B495" s="171" t="s">
        <v>194</v>
      </c>
      <c r="C495" s="6">
        <f>C496+C497+C498+C500+C499</f>
        <v>635614600</v>
      </c>
      <c r="D495" s="6">
        <f t="shared" ref="D495:H495" si="166">D496+D497+D498+D500+D499</f>
        <v>0</v>
      </c>
      <c r="E495" s="6">
        <f t="shared" si="166"/>
        <v>0</v>
      </c>
      <c r="F495" s="6">
        <f t="shared" si="166"/>
        <v>9205222</v>
      </c>
      <c r="G495" s="6">
        <f t="shared" si="166"/>
        <v>30331681</v>
      </c>
      <c r="H495" s="6">
        <f t="shared" si="166"/>
        <v>32631681</v>
      </c>
      <c r="I495" s="24"/>
      <c r="J495" s="24"/>
      <c r="K495" s="24"/>
      <c r="L495" s="1"/>
      <c r="M495" s="246"/>
      <c r="P495" s="248"/>
    </row>
    <row r="496" spans="1:16" ht="54.75" customHeight="1" x14ac:dyDescent="0.25">
      <c r="A496" s="172"/>
      <c r="B496" s="3" t="s">
        <v>284</v>
      </c>
      <c r="C496" s="2">
        <v>635614600</v>
      </c>
      <c r="D496" s="2"/>
      <c r="E496" s="2"/>
      <c r="F496" s="2"/>
      <c r="G496" s="2"/>
      <c r="H496" s="2"/>
      <c r="I496" s="24"/>
      <c r="J496" s="24"/>
      <c r="K496" s="24"/>
      <c r="L496" s="1" t="s">
        <v>414</v>
      </c>
      <c r="M496" s="246"/>
      <c r="P496" s="248"/>
    </row>
    <row r="497" spans="1:16" ht="51" x14ac:dyDescent="0.25">
      <c r="A497" s="172"/>
      <c r="B497" s="3" t="s">
        <v>285</v>
      </c>
      <c r="C497" s="2"/>
      <c r="D497" s="2"/>
      <c r="E497" s="2"/>
      <c r="F497" s="2"/>
      <c r="G497" s="2">
        <v>2736903</v>
      </c>
      <c r="H497" s="2">
        <v>2736903</v>
      </c>
      <c r="I497" s="24"/>
      <c r="J497" s="24"/>
      <c r="K497" s="24"/>
      <c r="L497" s="1" t="s">
        <v>385</v>
      </c>
      <c r="M497" s="246"/>
      <c r="P497" s="248"/>
    </row>
    <row r="498" spans="1:16" ht="107.25" customHeight="1" x14ac:dyDescent="0.25">
      <c r="A498" s="172"/>
      <c r="B498" s="226" t="s">
        <v>284</v>
      </c>
      <c r="C498" s="6"/>
      <c r="D498" s="6"/>
      <c r="E498" s="6"/>
      <c r="F498" s="2">
        <f>5481650+3723572</f>
        <v>9205222</v>
      </c>
      <c r="G498" s="6"/>
      <c r="H498" s="6"/>
      <c r="I498" s="24"/>
      <c r="J498" s="24"/>
      <c r="K498" s="24"/>
      <c r="L498" s="1" t="s">
        <v>559</v>
      </c>
      <c r="M498" s="246"/>
      <c r="P498" s="248"/>
    </row>
    <row r="499" spans="1:16" ht="122.25" customHeight="1" x14ac:dyDescent="0.25">
      <c r="A499" s="172"/>
      <c r="B499" s="227"/>
      <c r="C499" s="2"/>
      <c r="D499" s="2"/>
      <c r="E499" s="2"/>
      <c r="F499" s="2"/>
      <c r="G499" s="2">
        <v>26394778</v>
      </c>
      <c r="H499" s="2">
        <v>28694778</v>
      </c>
      <c r="I499" s="24"/>
      <c r="J499" s="24"/>
      <c r="K499" s="24"/>
      <c r="L499" s="1" t="s">
        <v>560</v>
      </c>
      <c r="M499" s="246"/>
      <c r="P499" s="248"/>
    </row>
    <row r="500" spans="1:16" ht="42" customHeight="1" x14ac:dyDescent="0.25">
      <c r="A500" s="172"/>
      <c r="B500" s="228"/>
      <c r="C500" s="2"/>
      <c r="D500" s="2"/>
      <c r="E500" s="2"/>
      <c r="F500" s="2"/>
      <c r="G500" s="2">
        <v>1200000</v>
      </c>
      <c r="H500" s="2">
        <v>1200000</v>
      </c>
      <c r="I500" s="24"/>
      <c r="J500" s="24"/>
      <c r="K500" s="24"/>
      <c r="L500" s="21" t="s">
        <v>493</v>
      </c>
      <c r="M500" s="246"/>
      <c r="P500" s="248"/>
    </row>
    <row r="501" spans="1:16" ht="39" x14ac:dyDescent="0.25">
      <c r="A501" s="27" t="s">
        <v>165</v>
      </c>
      <c r="B501" s="173" t="s">
        <v>166</v>
      </c>
      <c r="C501" s="2">
        <f t="shared" ref="C501:H502" si="167">C502</f>
        <v>12600000</v>
      </c>
      <c r="D501" s="2">
        <f t="shared" si="167"/>
        <v>0</v>
      </c>
      <c r="E501" s="2">
        <f t="shared" si="167"/>
        <v>0</v>
      </c>
      <c r="F501" s="2">
        <f t="shared" si="167"/>
        <v>0</v>
      </c>
      <c r="G501" s="2">
        <f t="shared" si="167"/>
        <v>0</v>
      </c>
      <c r="H501" s="2">
        <f t="shared" si="167"/>
        <v>0</v>
      </c>
      <c r="I501" s="24"/>
      <c r="J501" s="24"/>
      <c r="K501" s="24"/>
      <c r="L501" s="1"/>
      <c r="M501" s="246"/>
      <c r="P501" s="248"/>
    </row>
    <row r="502" spans="1:16" ht="63" customHeight="1" x14ac:dyDescent="0.25">
      <c r="A502" s="27"/>
      <c r="B502" s="171" t="s">
        <v>194</v>
      </c>
      <c r="C502" s="2">
        <f t="shared" si="167"/>
        <v>12600000</v>
      </c>
      <c r="D502" s="2">
        <f t="shared" si="167"/>
        <v>0</v>
      </c>
      <c r="E502" s="2">
        <f t="shared" si="167"/>
        <v>0</v>
      </c>
      <c r="F502" s="2">
        <f t="shared" si="167"/>
        <v>0</v>
      </c>
      <c r="G502" s="2">
        <f t="shared" si="167"/>
        <v>0</v>
      </c>
      <c r="H502" s="2">
        <f t="shared" si="167"/>
        <v>0</v>
      </c>
      <c r="I502" s="24"/>
      <c r="J502" s="24"/>
      <c r="K502" s="24"/>
      <c r="L502" s="1"/>
      <c r="M502" s="246"/>
      <c r="P502" s="248"/>
    </row>
    <row r="503" spans="1:16" ht="45.75" customHeight="1" x14ac:dyDescent="0.25">
      <c r="A503" s="27"/>
      <c r="B503" s="174" t="s">
        <v>404</v>
      </c>
      <c r="C503" s="138">
        <v>12600000</v>
      </c>
      <c r="D503" s="2"/>
      <c r="E503" s="2"/>
      <c r="F503" s="2"/>
      <c r="G503" s="2"/>
      <c r="H503" s="2"/>
      <c r="I503" s="24"/>
      <c r="J503" s="24"/>
      <c r="K503" s="24"/>
      <c r="L503" s="1" t="s">
        <v>405</v>
      </c>
      <c r="M503" s="246"/>
      <c r="P503" s="248"/>
    </row>
    <row r="504" spans="1:16" ht="64.5" x14ac:dyDescent="0.25">
      <c r="A504" s="27" t="s">
        <v>167</v>
      </c>
      <c r="B504" s="173" t="s">
        <v>455</v>
      </c>
      <c r="C504" s="2">
        <f t="shared" ref="C504:H505" si="168">C505</f>
        <v>12989000</v>
      </c>
      <c r="D504" s="2">
        <f t="shared" si="168"/>
        <v>0</v>
      </c>
      <c r="E504" s="2">
        <f t="shared" si="168"/>
        <v>0</v>
      </c>
      <c r="F504" s="2">
        <f t="shared" si="168"/>
        <v>0</v>
      </c>
      <c r="G504" s="2">
        <f t="shared" si="168"/>
        <v>0</v>
      </c>
      <c r="H504" s="2">
        <f t="shared" si="168"/>
        <v>0</v>
      </c>
      <c r="I504" s="24"/>
      <c r="J504" s="24"/>
      <c r="K504" s="24"/>
      <c r="L504" s="1"/>
      <c r="M504" s="246"/>
      <c r="P504" s="248"/>
    </row>
    <row r="505" spans="1:16" ht="66.75" customHeight="1" x14ac:dyDescent="0.25">
      <c r="A505" s="40"/>
      <c r="B505" s="171" t="s">
        <v>194</v>
      </c>
      <c r="C505" s="2">
        <f t="shared" si="168"/>
        <v>12989000</v>
      </c>
      <c r="D505" s="2">
        <f t="shared" si="168"/>
        <v>0</v>
      </c>
      <c r="E505" s="2">
        <f t="shared" si="168"/>
        <v>0</v>
      </c>
      <c r="F505" s="2">
        <f t="shared" si="168"/>
        <v>0</v>
      </c>
      <c r="G505" s="2">
        <f t="shared" si="168"/>
        <v>0</v>
      </c>
      <c r="H505" s="2">
        <f t="shared" si="168"/>
        <v>0</v>
      </c>
      <c r="I505" s="24"/>
      <c r="J505" s="24"/>
      <c r="K505" s="24"/>
      <c r="L505" s="1"/>
      <c r="M505" s="246"/>
      <c r="P505" s="248"/>
    </row>
    <row r="506" spans="1:16" ht="38.25" x14ac:dyDescent="0.25">
      <c r="A506" s="40"/>
      <c r="B506" s="174" t="s">
        <v>406</v>
      </c>
      <c r="C506" s="138">
        <v>12989000</v>
      </c>
      <c r="D506" s="6"/>
      <c r="E506" s="6"/>
      <c r="F506" s="6"/>
      <c r="G506" s="6"/>
      <c r="H506" s="6"/>
      <c r="I506" s="24"/>
      <c r="J506" s="24"/>
      <c r="K506" s="24"/>
      <c r="L506" s="1" t="s">
        <v>443</v>
      </c>
      <c r="M506" s="246"/>
      <c r="P506" s="248"/>
    </row>
    <row r="507" spans="1:16" ht="71.25" customHeight="1" x14ac:dyDescent="0.25">
      <c r="A507" s="27" t="s">
        <v>168</v>
      </c>
      <c r="B507" s="120" t="s">
        <v>169</v>
      </c>
      <c r="C507" s="68">
        <f t="shared" ref="C507:H507" si="169">C508</f>
        <v>0</v>
      </c>
      <c r="D507" s="68">
        <f t="shared" si="169"/>
        <v>0</v>
      </c>
      <c r="E507" s="68">
        <f t="shared" si="169"/>
        <v>0</v>
      </c>
      <c r="F507" s="68">
        <f t="shared" si="169"/>
        <v>0</v>
      </c>
      <c r="G507" s="68">
        <f t="shared" si="169"/>
        <v>2700000</v>
      </c>
      <c r="H507" s="68">
        <f t="shared" si="169"/>
        <v>400000</v>
      </c>
      <c r="I507" s="24"/>
      <c r="J507" s="24"/>
      <c r="K507" s="24"/>
      <c r="L507" s="1"/>
      <c r="M507" s="246"/>
      <c r="P507" s="248"/>
    </row>
    <row r="508" spans="1:16" ht="64.5" customHeight="1" x14ac:dyDescent="0.25">
      <c r="A508" s="40"/>
      <c r="B508" s="171" t="s">
        <v>194</v>
      </c>
      <c r="C508" s="8">
        <f>C509+C510+C511</f>
        <v>0</v>
      </c>
      <c r="D508" s="8">
        <f t="shared" ref="D508:H508" si="170">D509+D510+D511</f>
        <v>0</v>
      </c>
      <c r="E508" s="8">
        <f t="shared" si="170"/>
        <v>0</v>
      </c>
      <c r="F508" s="8">
        <f t="shared" si="170"/>
        <v>0</v>
      </c>
      <c r="G508" s="8">
        <f t="shared" si="170"/>
        <v>2700000</v>
      </c>
      <c r="H508" s="8">
        <f t="shared" si="170"/>
        <v>400000</v>
      </c>
      <c r="I508" s="24"/>
      <c r="J508" s="24"/>
      <c r="K508" s="24"/>
      <c r="L508" s="1"/>
      <c r="M508" s="246"/>
      <c r="P508" s="248"/>
    </row>
    <row r="509" spans="1:16" ht="57.75" customHeight="1" x14ac:dyDescent="0.25">
      <c r="A509" s="40"/>
      <c r="B509" s="26" t="s">
        <v>286</v>
      </c>
      <c r="C509" s="136"/>
      <c r="D509" s="6"/>
      <c r="E509" s="2"/>
      <c r="F509" s="6"/>
      <c r="G509" s="6">
        <v>2300000</v>
      </c>
      <c r="H509" s="6"/>
      <c r="I509" s="24"/>
      <c r="J509" s="24"/>
      <c r="K509" s="24"/>
      <c r="L509" s="219" t="s">
        <v>400</v>
      </c>
      <c r="M509" s="246"/>
      <c r="P509" s="248"/>
    </row>
    <row r="510" spans="1:16" ht="67.5" customHeight="1" x14ac:dyDescent="0.25">
      <c r="A510" s="172"/>
      <c r="B510" s="1" t="s">
        <v>311</v>
      </c>
      <c r="C510" s="136"/>
      <c r="D510" s="6"/>
      <c r="E510" s="2"/>
      <c r="F510" s="6"/>
      <c r="G510" s="6"/>
      <c r="H510" s="6">
        <f>106408+293592</f>
        <v>400000</v>
      </c>
      <c r="I510" s="24"/>
      <c r="J510" s="24"/>
      <c r="K510" s="24"/>
      <c r="L510" s="1" t="s">
        <v>410</v>
      </c>
      <c r="M510" s="246"/>
      <c r="P510" s="248"/>
    </row>
    <row r="511" spans="1:16" ht="62.25" customHeight="1" x14ac:dyDescent="0.25">
      <c r="A511" s="172"/>
      <c r="B511" s="1" t="s">
        <v>312</v>
      </c>
      <c r="C511" s="8"/>
      <c r="D511" s="8"/>
      <c r="E511" s="8"/>
      <c r="F511" s="8"/>
      <c r="G511" s="8">
        <f>106408+293592</f>
        <v>400000</v>
      </c>
      <c r="H511" s="8"/>
      <c r="I511" s="24"/>
      <c r="J511" s="24"/>
      <c r="K511" s="24"/>
      <c r="L511" s="1" t="s">
        <v>410</v>
      </c>
      <c r="M511" s="246"/>
      <c r="P511" s="248"/>
    </row>
    <row r="512" spans="1:16" ht="15.75" hidden="1" x14ac:dyDescent="0.25">
      <c r="A512" s="172"/>
      <c r="B512" s="175"/>
      <c r="C512" s="8"/>
      <c r="D512" s="8"/>
      <c r="E512" s="8"/>
      <c r="F512" s="8"/>
      <c r="G512" s="8"/>
      <c r="H512" s="8"/>
      <c r="I512" s="24"/>
      <c r="J512" s="24"/>
      <c r="K512" s="24"/>
      <c r="L512" s="1"/>
      <c r="M512" s="246"/>
      <c r="P512" s="248"/>
    </row>
    <row r="513" spans="1:16" ht="15.75" hidden="1" x14ac:dyDescent="0.25">
      <c r="A513" s="172"/>
      <c r="B513" s="175"/>
      <c r="C513" s="8"/>
      <c r="D513" s="8"/>
      <c r="E513" s="8"/>
      <c r="F513" s="8"/>
      <c r="G513" s="8"/>
      <c r="H513" s="8"/>
      <c r="I513" s="24"/>
      <c r="J513" s="24"/>
      <c r="K513" s="24"/>
      <c r="L513" s="1"/>
      <c r="M513" s="246"/>
      <c r="P513" s="248"/>
    </row>
    <row r="514" spans="1:16" ht="15.75" hidden="1" x14ac:dyDescent="0.25">
      <c r="A514" s="40"/>
      <c r="B514" s="33"/>
      <c r="C514" s="2"/>
      <c r="D514" s="2"/>
      <c r="E514" s="2"/>
      <c r="F514" s="2"/>
      <c r="G514" s="2"/>
      <c r="H514" s="2"/>
      <c r="I514" s="212"/>
      <c r="J514" s="212"/>
      <c r="K514" s="212"/>
      <c r="L514" s="1"/>
      <c r="M514" s="246"/>
      <c r="P514" s="248"/>
    </row>
    <row r="515" spans="1:16" ht="15.75" hidden="1" x14ac:dyDescent="0.25">
      <c r="A515" s="40"/>
      <c r="B515" s="29"/>
      <c r="C515" s="2"/>
      <c r="D515" s="2"/>
      <c r="E515" s="2"/>
      <c r="F515" s="2"/>
      <c r="G515" s="2"/>
      <c r="H515" s="2"/>
      <c r="I515" s="212"/>
      <c r="J515" s="212"/>
      <c r="K515" s="212"/>
      <c r="L515" s="1"/>
      <c r="M515" s="246"/>
      <c r="P515" s="248"/>
    </row>
    <row r="516" spans="1:16" ht="104.25" hidden="1" customHeight="1" x14ac:dyDescent="0.25">
      <c r="A516" s="27" t="s">
        <v>187</v>
      </c>
      <c r="B516" s="120" t="s">
        <v>188</v>
      </c>
      <c r="C516" s="176">
        <f>SUM(C517)</f>
        <v>0</v>
      </c>
      <c r="D516" s="176">
        <f>SUM(D517)</f>
        <v>0</v>
      </c>
      <c r="E516" s="176">
        <f>SUM(E517)</f>
        <v>0</v>
      </c>
      <c r="F516" s="176">
        <f>F517</f>
        <v>0</v>
      </c>
      <c r="G516" s="176">
        <f>SUM(G517)</f>
        <v>0</v>
      </c>
      <c r="H516" s="176">
        <f>SUM(H517)</f>
        <v>0</v>
      </c>
      <c r="I516" s="24"/>
      <c r="J516" s="24"/>
      <c r="K516" s="24"/>
      <c r="L516" s="1"/>
      <c r="M516" s="246"/>
      <c r="P516" s="248"/>
    </row>
    <row r="517" spans="1:16" ht="25.5" hidden="1" x14ac:dyDescent="0.25">
      <c r="A517" s="40"/>
      <c r="B517" s="23" t="s">
        <v>191</v>
      </c>
      <c r="C517" s="177">
        <f t="shared" ref="C517:K517" si="171">SUM(C518:C518)</f>
        <v>0</v>
      </c>
      <c r="D517" s="177">
        <f t="shared" si="171"/>
        <v>0</v>
      </c>
      <c r="E517" s="177">
        <f t="shared" si="171"/>
        <v>0</v>
      </c>
      <c r="F517" s="177">
        <f>F518</f>
        <v>0</v>
      </c>
      <c r="G517" s="177">
        <f t="shared" si="171"/>
        <v>0</v>
      </c>
      <c r="H517" s="177">
        <f t="shared" si="171"/>
        <v>0</v>
      </c>
      <c r="I517" s="177">
        <f t="shared" si="171"/>
        <v>0</v>
      </c>
      <c r="J517" s="177">
        <f t="shared" si="171"/>
        <v>0</v>
      </c>
      <c r="K517" s="177">
        <f t="shared" si="171"/>
        <v>0</v>
      </c>
      <c r="L517" s="1"/>
      <c r="M517" s="246"/>
      <c r="P517" s="248"/>
    </row>
    <row r="518" spans="1:16" ht="29.25" hidden="1" customHeight="1" x14ac:dyDescent="0.25">
      <c r="A518" s="40"/>
      <c r="B518" s="174"/>
      <c r="C518" s="178"/>
      <c r="D518" s="2"/>
      <c r="E518" s="2"/>
      <c r="F518" s="2"/>
      <c r="G518" s="2"/>
      <c r="H518" s="2"/>
      <c r="I518" s="220"/>
      <c r="J518" s="220"/>
      <c r="K518" s="220"/>
      <c r="L518" s="1"/>
      <c r="M518" s="246"/>
      <c r="P518" s="248"/>
    </row>
    <row r="519" spans="1:16" ht="51" x14ac:dyDescent="0.25">
      <c r="A519" s="27" t="s">
        <v>19</v>
      </c>
      <c r="B519" s="41" t="s">
        <v>20</v>
      </c>
      <c r="C519" s="42">
        <f t="shared" ref="C519:H519" si="172">C520</f>
        <v>0</v>
      </c>
      <c r="D519" s="42">
        <f t="shared" si="172"/>
        <v>0</v>
      </c>
      <c r="E519" s="42">
        <f t="shared" si="172"/>
        <v>0</v>
      </c>
      <c r="F519" s="42">
        <f t="shared" si="172"/>
        <v>0</v>
      </c>
      <c r="G519" s="42">
        <f t="shared" si="172"/>
        <v>5954615</v>
      </c>
      <c r="H519" s="42">
        <f t="shared" si="172"/>
        <v>5954615</v>
      </c>
      <c r="I519" s="24"/>
      <c r="J519" s="24"/>
      <c r="K519" s="24"/>
      <c r="L519" s="1"/>
      <c r="M519" s="246"/>
      <c r="P519" s="248"/>
    </row>
    <row r="520" spans="1:16" ht="25.5" x14ac:dyDescent="0.25">
      <c r="A520" s="40"/>
      <c r="B520" s="23" t="s">
        <v>191</v>
      </c>
      <c r="C520" s="6">
        <f t="shared" ref="C520:H520" si="173">C521+C522+C523+C524+C525</f>
        <v>0</v>
      </c>
      <c r="D520" s="6">
        <f t="shared" si="173"/>
        <v>0</v>
      </c>
      <c r="E520" s="6">
        <f t="shared" si="173"/>
        <v>0</v>
      </c>
      <c r="F520" s="6">
        <f t="shared" si="173"/>
        <v>0</v>
      </c>
      <c r="G520" s="6">
        <f t="shared" si="173"/>
        <v>5954615</v>
      </c>
      <c r="H520" s="6">
        <f t="shared" si="173"/>
        <v>5954615</v>
      </c>
      <c r="I520" s="24"/>
      <c r="J520" s="24"/>
      <c r="K520" s="24"/>
      <c r="L520" s="1"/>
      <c r="M520" s="246"/>
      <c r="P520" s="248"/>
    </row>
    <row r="521" spans="1:16" ht="51" x14ac:dyDescent="0.25">
      <c r="A521" s="172"/>
      <c r="B521" s="26" t="s">
        <v>286</v>
      </c>
      <c r="C521" s="2"/>
      <c r="D521" s="2"/>
      <c r="E521" s="2"/>
      <c r="F521" s="2"/>
      <c r="G521" s="2">
        <v>5054357</v>
      </c>
      <c r="H521" s="2">
        <v>5054357</v>
      </c>
      <c r="I521" s="24"/>
      <c r="J521" s="24"/>
      <c r="K521" s="24"/>
      <c r="L521" s="1" t="s">
        <v>401</v>
      </c>
      <c r="M521" s="246"/>
      <c r="P521" s="248"/>
    </row>
    <row r="522" spans="1:16" ht="54.75" customHeight="1" x14ac:dyDescent="0.25">
      <c r="A522" s="172"/>
      <c r="B522" s="26" t="s">
        <v>287</v>
      </c>
      <c r="C522" s="138"/>
      <c r="D522" s="2"/>
      <c r="E522" s="2"/>
      <c r="F522" s="2"/>
      <c r="G522" s="2">
        <v>900258</v>
      </c>
      <c r="H522" s="2">
        <v>900258</v>
      </c>
      <c r="I522" s="212"/>
      <c r="J522" s="212"/>
      <c r="K522" s="212"/>
      <c r="L522" s="1" t="s">
        <v>402</v>
      </c>
      <c r="M522" s="246"/>
      <c r="P522" s="248"/>
    </row>
    <row r="523" spans="1:16" ht="15.75" hidden="1" x14ac:dyDescent="0.25">
      <c r="A523" s="40"/>
      <c r="B523" s="21"/>
      <c r="C523" s="2"/>
      <c r="D523" s="2"/>
      <c r="E523" s="2"/>
      <c r="F523" s="2"/>
      <c r="G523" s="2"/>
      <c r="H523" s="2"/>
      <c r="I523" s="24"/>
      <c r="J523" s="24"/>
      <c r="K523" s="24"/>
      <c r="L523" s="1"/>
      <c r="M523" s="246"/>
      <c r="P523" s="248"/>
    </row>
    <row r="524" spans="1:16" ht="15.75" hidden="1" x14ac:dyDescent="0.25">
      <c r="A524" s="40"/>
      <c r="B524" s="21"/>
      <c r="C524" s="2"/>
      <c r="D524" s="2"/>
      <c r="E524" s="2"/>
      <c r="F524" s="2"/>
      <c r="G524" s="2"/>
      <c r="H524" s="2"/>
      <c r="I524" s="24"/>
      <c r="J524" s="24"/>
      <c r="K524" s="24"/>
      <c r="L524" s="1"/>
      <c r="M524" s="246"/>
      <c r="P524" s="248"/>
    </row>
    <row r="525" spans="1:16" ht="15.75" hidden="1" x14ac:dyDescent="0.25">
      <c r="A525" s="40"/>
      <c r="B525" s="58"/>
      <c r="C525" s="2"/>
      <c r="D525" s="2"/>
      <c r="E525" s="2"/>
      <c r="F525" s="2"/>
      <c r="G525" s="2"/>
      <c r="H525" s="2"/>
      <c r="I525" s="24"/>
      <c r="J525" s="24"/>
      <c r="K525" s="24"/>
      <c r="L525" s="1"/>
      <c r="M525" s="246"/>
      <c r="P525" s="248"/>
    </row>
    <row r="526" spans="1:16" ht="15.75" hidden="1" x14ac:dyDescent="0.25">
      <c r="A526" s="40"/>
      <c r="B526" s="58"/>
      <c r="C526" s="2"/>
      <c r="D526" s="2"/>
      <c r="E526" s="2"/>
      <c r="F526" s="2"/>
      <c r="G526" s="2"/>
      <c r="H526" s="2"/>
      <c r="I526" s="24"/>
      <c r="J526" s="24"/>
      <c r="K526" s="24"/>
      <c r="L526" s="1"/>
      <c r="M526" s="246"/>
      <c r="P526" s="248"/>
    </row>
    <row r="527" spans="1:16" ht="15.75" hidden="1" x14ac:dyDescent="0.25">
      <c r="A527" s="40"/>
      <c r="B527" s="58"/>
      <c r="C527" s="2"/>
      <c r="D527" s="2"/>
      <c r="E527" s="2"/>
      <c r="F527" s="2"/>
      <c r="G527" s="2"/>
      <c r="H527" s="2"/>
      <c r="I527" s="24"/>
      <c r="J527" s="24"/>
      <c r="K527" s="24"/>
      <c r="L527" s="1"/>
      <c r="M527" s="246"/>
      <c r="P527" s="248"/>
    </row>
    <row r="528" spans="1:16" ht="15.75" hidden="1" x14ac:dyDescent="0.25">
      <c r="A528" s="40"/>
      <c r="B528" s="1"/>
      <c r="C528" s="2"/>
      <c r="D528" s="2"/>
      <c r="E528" s="2"/>
      <c r="F528" s="2"/>
      <c r="G528" s="2"/>
      <c r="H528" s="2"/>
      <c r="I528" s="24"/>
      <c r="J528" s="24"/>
      <c r="K528" s="24"/>
      <c r="L528" s="1"/>
      <c r="M528" s="246"/>
      <c r="P528" s="248"/>
    </row>
    <row r="529" spans="1:16" ht="59.25" customHeight="1" x14ac:dyDescent="0.25">
      <c r="A529" s="27" t="s">
        <v>21</v>
      </c>
      <c r="B529" s="41" t="s">
        <v>22</v>
      </c>
      <c r="C529" s="42">
        <f>C530+C533</f>
        <v>0</v>
      </c>
      <c r="D529" s="42">
        <f t="shared" ref="D529:H529" si="174">D530+D533</f>
        <v>0</v>
      </c>
      <c r="E529" s="42">
        <f t="shared" si="174"/>
        <v>3723572</v>
      </c>
      <c r="F529" s="42">
        <f t="shared" si="174"/>
        <v>0</v>
      </c>
      <c r="G529" s="42">
        <f t="shared" si="174"/>
        <v>6000000</v>
      </c>
      <c r="H529" s="42">
        <f t="shared" si="174"/>
        <v>0</v>
      </c>
      <c r="I529" s="210"/>
      <c r="J529" s="210"/>
      <c r="K529" s="210"/>
      <c r="L529" s="211"/>
      <c r="M529" s="246"/>
      <c r="P529" s="248"/>
    </row>
    <row r="530" spans="1:16" ht="64.5" customHeight="1" x14ac:dyDescent="0.25">
      <c r="A530" s="40"/>
      <c r="B530" s="171" t="s">
        <v>194</v>
      </c>
      <c r="C530" s="6">
        <f>SUM(C531:C532)</f>
        <v>0</v>
      </c>
      <c r="D530" s="6">
        <f t="shared" ref="D530:H530" si="175">SUM(D531:D532)</f>
        <v>0</v>
      </c>
      <c r="E530" s="6">
        <f t="shared" si="175"/>
        <v>3723572</v>
      </c>
      <c r="F530" s="6">
        <f t="shared" si="175"/>
        <v>0</v>
      </c>
      <c r="G530" s="6">
        <f t="shared" si="175"/>
        <v>0</v>
      </c>
      <c r="H530" s="6">
        <f t="shared" si="175"/>
        <v>0</v>
      </c>
      <c r="I530" s="179">
        <f t="shared" ref="I530:K530" si="176">SUM(I531:I534)</f>
        <v>0</v>
      </c>
      <c r="J530" s="179">
        <f t="shared" si="176"/>
        <v>0</v>
      </c>
      <c r="K530" s="179">
        <f t="shared" si="176"/>
        <v>0</v>
      </c>
      <c r="L530" s="1"/>
      <c r="M530" s="246"/>
      <c r="P530" s="248"/>
    </row>
    <row r="531" spans="1:16" ht="43.5" customHeight="1" x14ac:dyDescent="0.25">
      <c r="A531" s="172"/>
      <c r="B531" s="3" t="s">
        <v>288</v>
      </c>
      <c r="C531" s="6"/>
      <c r="D531" s="2"/>
      <c r="E531" s="2">
        <v>3723572</v>
      </c>
      <c r="F531" s="2"/>
      <c r="G531" s="6"/>
      <c r="H531" s="6"/>
      <c r="I531" s="212"/>
      <c r="J531" s="212"/>
      <c r="K531" s="212"/>
      <c r="L531" s="1" t="s">
        <v>561</v>
      </c>
      <c r="M531" s="246"/>
      <c r="P531" s="248"/>
    </row>
    <row r="532" spans="1:16" ht="15.75" hidden="1" x14ac:dyDescent="0.25">
      <c r="A532" s="172"/>
      <c r="B532" s="33"/>
      <c r="C532" s="2"/>
      <c r="D532" s="2"/>
      <c r="E532" s="2"/>
      <c r="F532" s="2"/>
      <c r="G532" s="2"/>
      <c r="H532" s="2"/>
      <c r="I532" s="212"/>
      <c r="J532" s="212"/>
      <c r="K532" s="212"/>
      <c r="L532" s="1"/>
      <c r="M532" s="246"/>
      <c r="P532" s="248"/>
    </row>
    <row r="533" spans="1:16" ht="25.5" x14ac:dyDescent="0.25">
      <c r="A533" s="40"/>
      <c r="B533" s="122" t="s">
        <v>190</v>
      </c>
      <c r="C533" s="6">
        <f>C534</f>
        <v>0</v>
      </c>
      <c r="D533" s="6">
        <f t="shared" ref="D533:H533" si="177">D534</f>
        <v>0</v>
      </c>
      <c r="E533" s="6">
        <f t="shared" si="177"/>
        <v>0</v>
      </c>
      <c r="F533" s="6">
        <f t="shared" si="177"/>
        <v>0</v>
      </c>
      <c r="G533" s="6">
        <f t="shared" si="177"/>
        <v>6000000</v>
      </c>
      <c r="H533" s="6">
        <f t="shared" si="177"/>
        <v>0</v>
      </c>
      <c r="I533" s="212"/>
      <c r="J533" s="212"/>
      <c r="K533" s="212"/>
      <c r="L533" s="1"/>
      <c r="M533" s="246"/>
      <c r="P533" s="248"/>
    </row>
    <row r="534" spans="1:16" ht="108.75" customHeight="1" x14ac:dyDescent="0.25">
      <c r="A534" s="4"/>
      <c r="B534" s="30" t="s">
        <v>296</v>
      </c>
      <c r="C534" s="180"/>
      <c r="D534" s="180"/>
      <c r="E534" s="180"/>
      <c r="F534" s="180"/>
      <c r="G534" s="2">
        <v>6000000</v>
      </c>
      <c r="H534" s="181"/>
      <c r="I534" s="25"/>
      <c r="J534" s="25"/>
      <c r="K534" s="25"/>
      <c r="L534" s="1" t="s">
        <v>562</v>
      </c>
      <c r="M534" s="246"/>
      <c r="P534" s="248"/>
    </row>
    <row r="535" spans="1:16" ht="51" hidden="1" customHeight="1" x14ac:dyDescent="0.25">
      <c r="A535" s="40" t="s">
        <v>23</v>
      </c>
      <c r="B535" s="67" t="s">
        <v>247</v>
      </c>
      <c r="C535" s="42">
        <f t="shared" ref="C535:H535" si="178">C536</f>
        <v>0</v>
      </c>
      <c r="D535" s="42">
        <f t="shared" si="178"/>
        <v>0</v>
      </c>
      <c r="E535" s="42">
        <f t="shared" si="178"/>
        <v>0</v>
      </c>
      <c r="F535" s="42">
        <f t="shared" si="178"/>
        <v>0</v>
      </c>
      <c r="G535" s="42">
        <f t="shared" si="178"/>
        <v>0</v>
      </c>
      <c r="H535" s="42">
        <f t="shared" si="178"/>
        <v>0</v>
      </c>
      <c r="I535" s="163"/>
      <c r="J535" s="163"/>
      <c r="K535" s="163"/>
      <c r="L535" s="29"/>
      <c r="M535" s="246"/>
      <c r="P535" s="248"/>
    </row>
    <row r="536" spans="1:16" ht="51" hidden="1" x14ac:dyDescent="0.25">
      <c r="A536" s="40" t="s">
        <v>24</v>
      </c>
      <c r="B536" s="41" t="s">
        <v>25</v>
      </c>
      <c r="C536" s="42">
        <f>C537</f>
        <v>0</v>
      </c>
      <c r="D536" s="42">
        <f t="shared" ref="D536:H537" si="179">D537</f>
        <v>0</v>
      </c>
      <c r="E536" s="42">
        <f t="shared" si="179"/>
        <v>0</v>
      </c>
      <c r="F536" s="42">
        <f t="shared" si="179"/>
        <v>0</v>
      </c>
      <c r="G536" s="42">
        <f t="shared" si="179"/>
        <v>0</v>
      </c>
      <c r="H536" s="42">
        <f t="shared" si="179"/>
        <v>0</v>
      </c>
      <c r="I536" s="139"/>
      <c r="J536" s="139"/>
      <c r="K536" s="139"/>
      <c r="L536" s="72"/>
      <c r="M536" s="246"/>
      <c r="P536" s="248"/>
    </row>
    <row r="537" spans="1:16" ht="25.5" hidden="1" x14ac:dyDescent="0.25">
      <c r="A537" s="40"/>
      <c r="B537" s="23" t="s">
        <v>192</v>
      </c>
      <c r="C537" s="6">
        <f>C538</f>
        <v>0</v>
      </c>
      <c r="D537" s="6">
        <f t="shared" si="179"/>
        <v>0</v>
      </c>
      <c r="E537" s="6">
        <f t="shared" si="179"/>
        <v>0</v>
      </c>
      <c r="F537" s="6">
        <f t="shared" si="179"/>
        <v>0</v>
      </c>
      <c r="G537" s="6">
        <f>G538+G539</f>
        <v>0</v>
      </c>
      <c r="H537" s="6">
        <f>H538+H539</f>
        <v>0</v>
      </c>
      <c r="I537" s="6">
        <f>I538+I539</f>
        <v>0</v>
      </c>
      <c r="J537" s="6">
        <f>J538+J539</f>
        <v>0</v>
      </c>
      <c r="K537" s="6">
        <f>K538+K539</f>
        <v>0</v>
      </c>
      <c r="L537" s="72"/>
      <c r="M537" s="246"/>
      <c r="P537" s="248"/>
    </row>
    <row r="538" spans="1:16" ht="15.75" hidden="1" x14ac:dyDescent="0.25">
      <c r="A538" s="40"/>
      <c r="B538" s="1"/>
      <c r="C538" s="6"/>
      <c r="D538" s="2"/>
      <c r="E538" s="2"/>
      <c r="F538" s="2"/>
      <c r="G538" s="2"/>
      <c r="H538" s="2"/>
      <c r="I538" s="139"/>
      <c r="J538" s="139"/>
      <c r="K538" s="139"/>
      <c r="L538" s="72"/>
      <c r="M538" s="246"/>
      <c r="P538" s="248"/>
    </row>
    <row r="539" spans="1:16" ht="15.75" hidden="1" x14ac:dyDescent="0.25">
      <c r="A539" s="40"/>
      <c r="B539" s="1"/>
      <c r="C539" s="6"/>
      <c r="D539" s="6"/>
      <c r="E539" s="6"/>
      <c r="F539" s="2"/>
      <c r="G539" s="2"/>
      <c r="H539" s="2"/>
      <c r="I539" s="139"/>
      <c r="J539" s="139"/>
      <c r="K539" s="139"/>
      <c r="L539" s="72"/>
      <c r="M539" s="246"/>
      <c r="P539" s="248"/>
    </row>
    <row r="540" spans="1:16" ht="51" hidden="1" x14ac:dyDescent="0.25">
      <c r="A540" s="40" t="s">
        <v>248</v>
      </c>
      <c r="B540" s="41" t="s">
        <v>249</v>
      </c>
      <c r="C540" s="42">
        <f>C541</f>
        <v>0</v>
      </c>
      <c r="D540" s="42">
        <f t="shared" ref="D540:H541" si="180">D541</f>
        <v>0</v>
      </c>
      <c r="E540" s="42">
        <f t="shared" si="180"/>
        <v>0</v>
      </c>
      <c r="F540" s="42">
        <f t="shared" si="180"/>
        <v>0</v>
      </c>
      <c r="G540" s="42">
        <f t="shared" si="180"/>
        <v>0</v>
      </c>
      <c r="H540" s="42">
        <f t="shared" si="180"/>
        <v>0</v>
      </c>
      <c r="I540" s="139"/>
      <c r="J540" s="139"/>
      <c r="K540" s="139"/>
      <c r="L540" s="72"/>
      <c r="M540" s="246"/>
      <c r="P540" s="248"/>
    </row>
    <row r="541" spans="1:16" ht="25.5" hidden="1" x14ac:dyDescent="0.25">
      <c r="A541" s="40"/>
      <c r="B541" s="23" t="s">
        <v>192</v>
      </c>
      <c r="C541" s="6">
        <f>C542</f>
        <v>0</v>
      </c>
      <c r="D541" s="6">
        <f t="shared" si="180"/>
        <v>0</v>
      </c>
      <c r="E541" s="6">
        <f t="shared" si="180"/>
        <v>0</v>
      </c>
      <c r="F541" s="6">
        <f t="shared" si="180"/>
        <v>0</v>
      </c>
      <c r="G541" s="6">
        <f t="shared" si="180"/>
        <v>0</v>
      </c>
      <c r="H541" s="6">
        <f t="shared" si="180"/>
        <v>0</v>
      </c>
      <c r="I541" s="139"/>
      <c r="J541" s="139"/>
      <c r="K541" s="139"/>
      <c r="L541" s="72"/>
      <c r="M541" s="246"/>
      <c r="P541" s="248"/>
    </row>
    <row r="542" spans="1:16" ht="15.75" hidden="1" x14ac:dyDescent="0.25">
      <c r="A542" s="40"/>
      <c r="B542" s="1"/>
      <c r="C542" s="6"/>
      <c r="D542" s="6"/>
      <c r="E542" s="6"/>
      <c r="F542" s="2"/>
      <c r="G542" s="2"/>
      <c r="H542" s="2"/>
      <c r="I542" s="139"/>
      <c r="J542" s="139"/>
      <c r="K542" s="139"/>
      <c r="L542" s="72"/>
      <c r="M542" s="246"/>
      <c r="P542" s="248"/>
    </row>
    <row r="543" spans="1:16" ht="87" customHeight="1" x14ac:dyDescent="0.25">
      <c r="A543" s="40" t="s">
        <v>44</v>
      </c>
      <c r="B543" s="41" t="s">
        <v>45</v>
      </c>
      <c r="C543" s="42">
        <f t="shared" ref="C543:F543" si="181">C544+C548+C554+C549+C550</f>
        <v>0</v>
      </c>
      <c r="D543" s="42">
        <f t="shared" si="181"/>
        <v>0</v>
      </c>
      <c r="E543" s="42">
        <f t="shared" si="181"/>
        <v>0</v>
      </c>
      <c r="F543" s="42">
        <f t="shared" si="181"/>
        <v>0</v>
      </c>
      <c r="G543" s="42">
        <f>G544+G548+G554+G549+G550</f>
        <v>30637000</v>
      </c>
      <c r="H543" s="42">
        <f>H544+H548+H554+H549+H550</f>
        <v>243889534</v>
      </c>
      <c r="I543" s="25"/>
      <c r="J543" s="25"/>
      <c r="K543" s="25"/>
      <c r="L543" s="92"/>
      <c r="M543" s="246"/>
      <c r="O543" s="36"/>
      <c r="P543" s="248"/>
    </row>
    <row r="544" spans="1:16" ht="54" hidden="1" x14ac:dyDescent="0.25">
      <c r="A544" s="40" t="s">
        <v>69</v>
      </c>
      <c r="B544" s="182" t="s">
        <v>70</v>
      </c>
      <c r="C544" s="42">
        <f t="shared" ref="C544:H544" si="182">C545</f>
        <v>0</v>
      </c>
      <c r="D544" s="42">
        <f t="shared" si="182"/>
        <v>0</v>
      </c>
      <c r="E544" s="42">
        <f t="shared" si="182"/>
        <v>0</v>
      </c>
      <c r="F544" s="42">
        <f t="shared" si="182"/>
        <v>0</v>
      </c>
      <c r="G544" s="42">
        <f t="shared" si="182"/>
        <v>0</v>
      </c>
      <c r="H544" s="42">
        <f t="shared" si="182"/>
        <v>0</v>
      </c>
      <c r="I544" s="25"/>
      <c r="J544" s="25"/>
      <c r="K544" s="25"/>
      <c r="L544" s="1"/>
      <c r="M544" s="246"/>
      <c r="P544" s="248"/>
    </row>
    <row r="545" spans="1:16" ht="15.75" hidden="1" x14ac:dyDescent="0.25">
      <c r="A545" s="40"/>
      <c r="B545" s="23" t="s">
        <v>71</v>
      </c>
      <c r="C545" s="6">
        <f t="shared" ref="C545:H545" si="183">C546+C547</f>
        <v>0</v>
      </c>
      <c r="D545" s="6">
        <f t="shared" si="183"/>
        <v>0</v>
      </c>
      <c r="E545" s="6">
        <f t="shared" si="183"/>
        <v>0</v>
      </c>
      <c r="F545" s="6">
        <f t="shared" si="183"/>
        <v>0</v>
      </c>
      <c r="G545" s="6">
        <f t="shared" si="183"/>
        <v>0</v>
      </c>
      <c r="H545" s="6">
        <f t="shared" si="183"/>
        <v>0</v>
      </c>
      <c r="I545" s="25"/>
      <c r="J545" s="25"/>
      <c r="K545" s="25"/>
      <c r="L545" s="1"/>
      <c r="M545" s="246"/>
      <c r="P545" s="248"/>
    </row>
    <row r="546" spans="1:16" ht="15.75" hidden="1" x14ac:dyDescent="0.25">
      <c r="A546" s="40"/>
      <c r="B546" s="70"/>
      <c r="C546" s="2"/>
      <c r="D546" s="2"/>
      <c r="E546" s="2"/>
      <c r="F546" s="2"/>
      <c r="G546" s="2"/>
      <c r="H546" s="2"/>
      <c r="I546" s="25"/>
      <c r="J546" s="25"/>
      <c r="K546" s="25"/>
      <c r="L546" s="1"/>
      <c r="M546" s="246"/>
      <c r="P546" s="248"/>
    </row>
    <row r="547" spans="1:16" ht="15.75" hidden="1" x14ac:dyDescent="0.25">
      <c r="A547" s="40"/>
      <c r="B547" s="70"/>
      <c r="C547" s="2"/>
      <c r="D547" s="2"/>
      <c r="E547" s="2"/>
      <c r="F547" s="2"/>
      <c r="G547" s="2"/>
      <c r="H547" s="2"/>
      <c r="I547" s="25"/>
      <c r="J547" s="25"/>
      <c r="K547" s="25"/>
      <c r="L547" s="1"/>
      <c r="M547" s="246"/>
      <c r="P547" s="248"/>
    </row>
    <row r="548" spans="1:16" ht="105.75" customHeight="1" x14ac:dyDescent="0.25">
      <c r="A548" s="40" t="s">
        <v>250</v>
      </c>
      <c r="B548" s="41" t="s">
        <v>251</v>
      </c>
      <c r="C548" s="42"/>
      <c r="D548" s="42"/>
      <c r="E548" s="42"/>
      <c r="F548" s="42"/>
      <c r="G548" s="42"/>
      <c r="H548" s="42">
        <v>48496034</v>
      </c>
      <c r="I548" s="25"/>
      <c r="J548" s="25"/>
      <c r="K548" s="25"/>
      <c r="L548" s="1" t="s">
        <v>439</v>
      </c>
      <c r="M548" s="246"/>
      <c r="P548" s="248"/>
    </row>
    <row r="549" spans="1:16" ht="108.75" customHeight="1" x14ac:dyDescent="0.25">
      <c r="A549" s="40" t="s">
        <v>170</v>
      </c>
      <c r="B549" s="41" t="s">
        <v>171</v>
      </c>
      <c r="C549" s="42"/>
      <c r="D549" s="42"/>
      <c r="E549" s="42"/>
      <c r="F549" s="42"/>
      <c r="G549" s="42"/>
      <c r="H549" s="42">
        <v>190000000</v>
      </c>
      <c r="I549" s="25"/>
      <c r="J549" s="25"/>
      <c r="K549" s="25"/>
      <c r="L549" s="1" t="s">
        <v>444</v>
      </c>
      <c r="M549" s="246"/>
      <c r="P549" s="248"/>
    </row>
    <row r="550" spans="1:16" ht="51" hidden="1" x14ac:dyDescent="0.25">
      <c r="A550" s="40" t="s">
        <v>252</v>
      </c>
      <c r="B550" s="41" t="s">
        <v>253</v>
      </c>
      <c r="C550" s="42">
        <f t="shared" ref="C550:H551" si="184">C551</f>
        <v>0</v>
      </c>
      <c r="D550" s="42">
        <f t="shared" si="184"/>
        <v>0</v>
      </c>
      <c r="E550" s="42">
        <f t="shared" si="184"/>
        <v>0</v>
      </c>
      <c r="F550" s="42">
        <f t="shared" si="184"/>
        <v>0</v>
      </c>
      <c r="G550" s="42">
        <f t="shared" si="184"/>
        <v>0</v>
      </c>
      <c r="H550" s="42">
        <f t="shared" si="184"/>
        <v>0</v>
      </c>
      <c r="I550" s="25"/>
      <c r="J550" s="25"/>
      <c r="K550" s="25"/>
      <c r="L550" s="1"/>
      <c r="M550" s="246"/>
      <c r="P550" s="248"/>
    </row>
    <row r="551" spans="1:16" ht="33" hidden="1" customHeight="1" x14ac:dyDescent="0.25">
      <c r="A551" s="40"/>
      <c r="B551" s="23" t="s">
        <v>199</v>
      </c>
      <c r="C551" s="6">
        <f>C552</f>
        <v>0</v>
      </c>
      <c r="D551" s="6">
        <f t="shared" si="184"/>
        <v>0</v>
      </c>
      <c r="E551" s="6">
        <f t="shared" si="184"/>
        <v>0</v>
      </c>
      <c r="F551" s="6">
        <f t="shared" si="184"/>
        <v>0</v>
      </c>
      <c r="G551" s="6">
        <f t="shared" si="184"/>
        <v>0</v>
      </c>
      <c r="H551" s="6">
        <f t="shared" si="184"/>
        <v>0</v>
      </c>
      <c r="I551" s="25"/>
      <c r="J551" s="25"/>
      <c r="K551" s="25"/>
      <c r="L551" s="1"/>
      <c r="M551" s="246"/>
      <c r="P551" s="248"/>
    </row>
    <row r="552" spans="1:16" ht="15.75" hidden="1" x14ac:dyDescent="0.25">
      <c r="A552" s="40"/>
      <c r="B552" s="41"/>
      <c r="C552" s="42"/>
      <c r="D552" s="42"/>
      <c r="E552" s="42"/>
      <c r="F552" s="2"/>
      <c r="G552" s="42"/>
      <c r="H552" s="42"/>
      <c r="I552" s="25"/>
      <c r="J552" s="25"/>
      <c r="K552" s="25"/>
      <c r="L552" s="1"/>
      <c r="M552" s="246"/>
      <c r="P552" s="248"/>
    </row>
    <row r="553" spans="1:16" ht="15.75" hidden="1" x14ac:dyDescent="0.25">
      <c r="A553" s="40"/>
      <c r="B553" s="183"/>
      <c r="C553" s="42"/>
      <c r="D553" s="42"/>
      <c r="E553" s="42"/>
      <c r="F553" s="42"/>
      <c r="G553" s="42"/>
      <c r="H553" s="42"/>
      <c r="I553" s="25"/>
      <c r="J553" s="25"/>
      <c r="K553" s="25"/>
      <c r="L553" s="1"/>
      <c r="M553" s="246"/>
      <c r="P553" s="248"/>
    </row>
    <row r="554" spans="1:16" ht="38.25" x14ac:dyDescent="0.25">
      <c r="A554" s="40" t="s">
        <v>72</v>
      </c>
      <c r="B554" s="184" t="s">
        <v>73</v>
      </c>
      <c r="C554" s="42">
        <f t="shared" ref="C554:F554" si="185">C555</f>
        <v>0</v>
      </c>
      <c r="D554" s="42">
        <f t="shared" si="185"/>
        <v>0</v>
      </c>
      <c r="E554" s="42">
        <f t="shared" si="185"/>
        <v>0</v>
      </c>
      <c r="F554" s="42">
        <f t="shared" si="185"/>
        <v>0</v>
      </c>
      <c r="G554" s="42">
        <f>G555</f>
        <v>30637000</v>
      </c>
      <c r="H554" s="42">
        <f>H555</f>
        <v>5393500</v>
      </c>
      <c r="I554" s="25"/>
      <c r="J554" s="25"/>
      <c r="K554" s="25"/>
      <c r="L554" s="1"/>
      <c r="M554" s="246"/>
      <c r="P554" s="248"/>
    </row>
    <row r="555" spans="1:16" ht="38.25" x14ac:dyDescent="0.25">
      <c r="A555" s="221"/>
      <c r="B555" s="185" t="s">
        <v>74</v>
      </c>
      <c r="C555" s="6">
        <f t="shared" ref="C555:F555" si="186">C556+C557</f>
        <v>0</v>
      </c>
      <c r="D555" s="6">
        <f t="shared" si="186"/>
        <v>0</v>
      </c>
      <c r="E555" s="6">
        <f t="shared" si="186"/>
        <v>0</v>
      </c>
      <c r="F555" s="6">
        <f t="shared" si="186"/>
        <v>0</v>
      </c>
      <c r="G555" s="6">
        <f>G556+G557+G558</f>
        <v>30637000</v>
      </c>
      <c r="H555" s="6">
        <f>H556+H557</f>
        <v>5393500</v>
      </c>
      <c r="I555" s="186"/>
      <c r="J555" s="186"/>
      <c r="K555" s="186"/>
      <c r="L555" s="23"/>
      <c r="M555" s="246"/>
      <c r="P555" s="248"/>
    </row>
    <row r="556" spans="1:16" ht="41.25" customHeight="1" x14ac:dyDescent="0.25">
      <c r="A556" s="221"/>
      <c r="B556" s="70"/>
      <c r="C556" s="6"/>
      <c r="D556" s="6"/>
      <c r="E556" s="2"/>
      <c r="F556" s="6"/>
      <c r="G556" s="6"/>
      <c r="H556" s="2">
        <v>4756500</v>
      </c>
      <c r="I556" s="186"/>
      <c r="J556" s="186"/>
      <c r="K556" s="186"/>
      <c r="L556" s="1" t="s">
        <v>397</v>
      </c>
      <c r="M556" s="246"/>
      <c r="P556" s="248"/>
    </row>
    <row r="557" spans="1:16" ht="42.75" customHeight="1" x14ac:dyDescent="0.25">
      <c r="A557" s="40"/>
      <c r="B557" s="70"/>
      <c r="C557" s="2"/>
      <c r="D557" s="2"/>
      <c r="E557" s="2"/>
      <c r="F557" s="2"/>
      <c r="G557" s="2">
        <v>637000</v>
      </c>
      <c r="H557" s="2">
        <v>637000</v>
      </c>
      <c r="I557" s="25"/>
      <c r="J557" s="25"/>
      <c r="K557" s="25"/>
      <c r="L557" s="1" t="s">
        <v>396</v>
      </c>
      <c r="M557" s="246"/>
      <c r="P557" s="248"/>
    </row>
    <row r="558" spans="1:16" ht="27.75" customHeight="1" x14ac:dyDescent="0.25">
      <c r="A558" s="40"/>
      <c r="B558" s="70"/>
      <c r="C558" s="2"/>
      <c r="D558" s="2"/>
      <c r="E558" s="2"/>
      <c r="F558" s="2"/>
      <c r="G558" s="2">
        <v>30000000</v>
      </c>
      <c r="H558" s="2"/>
      <c r="I558" s="25"/>
      <c r="J558" s="25"/>
      <c r="K558" s="25"/>
      <c r="L558" s="1" t="s">
        <v>563</v>
      </c>
      <c r="M558" s="246"/>
      <c r="P558" s="248"/>
    </row>
    <row r="559" spans="1:16" ht="51" x14ac:dyDescent="0.25">
      <c r="A559" s="40" t="s">
        <v>146</v>
      </c>
      <c r="B559" s="222" t="s">
        <v>144</v>
      </c>
      <c r="C559" s="42">
        <f t="shared" ref="C559:H559" si="187">C560+C567</f>
        <v>0</v>
      </c>
      <c r="D559" s="42">
        <f t="shared" si="187"/>
        <v>0</v>
      </c>
      <c r="E559" s="42">
        <f t="shared" si="187"/>
        <v>0</v>
      </c>
      <c r="F559" s="42">
        <f t="shared" si="187"/>
        <v>0</v>
      </c>
      <c r="G559" s="42">
        <f t="shared" si="187"/>
        <v>403000</v>
      </c>
      <c r="H559" s="42">
        <f t="shared" si="187"/>
        <v>403000</v>
      </c>
      <c r="I559" s="25"/>
      <c r="J559" s="25"/>
      <c r="K559" s="25"/>
      <c r="L559" s="1"/>
      <c r="M559" s="246"/>
      <c r="O559" s="37"/>
      <c r="P559" s="248"/>
    </row>
    <row r="560" spans="1:16" ht="115.5" customHeight="1" x14ac:dyDescent="0.25">
      <c r="A560" s="40" t="s">
        <v>147</v>
      </c>
      <c r="B560" s="184" t="s">
        <v>145</v>
      </c>
      <c r="C560" s="42">
        <f>C564+C561</f>
        <v>0</v>
      </c>
      <c r="D560" s="42">
        <f t="shared" ref="D560:H560" si="188">D564+D561</f>
        <v>0</v>
      </c>
      <c r="E560" s="42">
        <f t="shared" si="188"/>
        <v>0</v>
      </c>
      <c r="F560" s="42">
        <f t="shared" si="188"/>
        <v>0</v>
      </c>
      <c r="G560" s="42">
        <f t="shared" si="188"/>
        <v>403000</v>
      </c>
      <c r="H560" s="42">
        <f t="shared" si="188"/>
        <v>403000</v>
      </c>
      <c r="I560" s="42">
        <f t="shared" ref="I560:K560" si="189">I564</f>
        <v>0</v>
      </c>
      <c r="J560" s="42">
        <f t="shared" si="189"/>
        <v>0</v>
      </c>
      <c r="K560" s="42">
        <f t="shared" si="189"/>
        <v>0</v>
      </c>
      <c r="L560" s="1"/>
      <c r="M560" s="246"/>
      <c r="P560" s="248"/>
    </row>
    <row r="561" spans="1:16" ht="38.25" x14ac:dyDescent="0.25">
      <c r="A561" s="40"/>
      <c r="B561" s="185" t="s">
        <v>99</v>
      </c>
      <c r="C561" s="6">
        <f>C562+C563</f>
        <v>0</v>
      </c>
      <c r="D561" s="6">
        <f t="shared" ref="D561:H561" si="190">D562+D563</f>
        <v>0</v>
      </c>
      <c r="E561" s="6">
        <f t="shared" si="190"/>
        <v>0</v>
      </c>
      <c r="F561" s="6">
        <f t="shared" si="190"/>
        <v>0</v>
      </c>
      <c r="G561" s="6">
        <f t="shared" si="190"/>
        <v>203000</v>
      </c>
      <c r="H561" s="6">
        <f t="shared" si="190"/>
        <v>0</v>
      </c>
      <c r="I561" s="42"/>
      <c r="J561" s="42"/>
      <c r="K561" s="42"/>
      <c r="L561" s="1"/>
      <c r="M561" s="246"/>
      <c r="P561" s="248"/>
    </row>
    <row r="562" spans="1:16" ht="38.25" hidden="1" x14ac:dyDescent="0.25">
      <c r="A562" s="40"/>
      <c r="B562" s="187" t="s">
        <v>363</v>
      </c>
      <c r="C562" s="42"/>
      <c r="D562" s="42"/>
      <c r="E562" s="42"/>
      <c r="F562" s="42"/>
      <c r="G562" s="42"/>
      <c r="H562" s="42"/>
      <c r="I562" s="42"/>
      <c r="J562" s="42"/>
      <c r="K562" s="42"/>
      <c r="L562" s="1"/>
      <c r="M562" s="246"/>
      <c r="P562" s="248"/>
    </row>
    <row r="563" spans="1:16" ht="123.75" customHeight="1" x14ac:dyDescent="0.25">
      <c r="A563" s="40"/>
      <c r="B563" s="187" t="s">
        <v>364</v>
      </c>
      <c r="C563" s="42"/>
      <c r="D563" s="42"/>
      <c r="E563" s="42"/>
      <c r="F563" s="42"/>
      <c r="G563" s="2">
        <v>203000</v>
      </c>
      <c r="H563" s="42"/>
      <c r="I563" s="42"/>
      <c r="J563" s="42"/>
      <c r="K563" s="42"/>
      <c r="L563" s="1" t="s">
        <v>395</v>
      </c>
      <c r="M563" s="246"/>
      <c r="P563" s="248"/>
    </row>
    <row r="564" spans="1:16" ht="45.75" customHeight="1" x14ac:dyDescent="0.25">
      <c r="A564" s="40"/>
      <c r="B564" s="23" t="s">
        <v>82</v>
      </c>
      <c r="C564" s="6">
        <f t="shared" ref="C564:H564" si="191">C565+C566</f>
        <v>0</v>
      </c>
      <c r="D564" s="6">
        <f t="shared" si="191"/>
        <v>0</v>
      </c>
      <c r="E564" s="6">
        <f t="shared" si="191"/>
        <v>0</v>
      </c>
      <c r="F564" s="6">
        <f t="shared" si="191"/>
        <v>0</v>
      </c>
      <c r="G564" s="6">
        <f t="shared" si="191"/>
        <v>200000</v>
      </c>
      <c r="H564" s="6">
        <f t="shared" si="191"/>
        <v>403000</v>
      </c>
      <c r="I564" s="25"/>
      <c r="J564" s="25"/>
      <c r="K564" s="25"/>
      <c r="L564" s="1"/>
      <c r="M564" s="246"/>
      <c r="P564" s="248"/>
    </row>
    <row r="565" spans="1:16" ht="96.75" customHeight="1" x14ac:dyDescent="0.25">
      <c r="A565" s="40"/>
      <c r="B565" s="184"/>
      <c r="C565" s="42"/>
      <c r="D565" s="42"/>
      <c r="E565" s="42"/>
      <c r="F565" s="42"/>
      <c r="G565" s="2"/>
      <c r="H565" s="2">
        <v>203000</v>
      </c>
      <c r="I565" s="25"/>
      <c r="J565" s="25"/>
      <c r="K565" s="25"/>
      <c r="L565" s="1" t="s">
        <v>275</v>
      </c>
      <c r="M565" s="246"/>
      <c r="P565" s="248"/>
    </row>
    <row r="566" spans="1:16" ht="28.5" customHeight="1" x14ac:dyDescent="0.25">
      <c r="A566" s="40"/>
      <c r="B566" s="184"/>
      <c r="C566" s="42"/>
      <c r="D566" s="42"/>
      <c r="E566" s="42"/>
      <c r="F566" s="2"/>
      <c r="G566" s="2">
        <v>200000</v>
      </c>
      <c r="H566" s="2">
        <v>200000</v>
      </c>
      <c r="I566" s="25"/>
      <c r="J566" s="25"/>
      <c r="K566" s="25"/>
      <c r="L566" s="1" t="s">
        <v>409</v>
      </c>
      <c r="M566" s="246"/>
      <c r="P566" s="248"/>
    </row>
    <row r="567" spans="1:16" ht="89.25" hidden="1" x14ac:dyDescent="0.25">
      <c r="A567" s="40" t="s">
        <v>181</v>
      </c>
      <c r="B567" s="184" t="s">
        <v>182</v>
      </c>
      <c r="C567" s="42">
        <f t="shared" ref="C567:H568" si="192">C568</f>
        <v>0</v>
      </c>
      <c r="D567" s="42">
        <f t="shared" si="192"/>
        <v>0</v>
      </c>
      <c r="E567" s="42">
        <f t="shared" si="192"/>
        <v>0</v>
      </c>
      <c r="F567" s="42">
        <f t="shared" si="192"/>
        <v>0</v>
      </c>
      <c r="G567" s="42">
        <f t="shared" si="192"/>
        <v>0</v>
      </c>
      <c r="H567" s="42">
        <f t="shared" si="192"/>
        <v>0</v>
      </c>
      <c r="I567" s="25"/>
      <c r="J567" s="25"/>
      <c r="K567" s="25"/>
      <c r="L567" s="1"/>
      <c r="M567" s="246"/>
      <c r="P567" s="248"/>
    </row>
    <row r="568" spans="1:16" ht="36" hidden="1" customHeight="1" x14ac:dyDescent="0.25">
      <c r="A568" s="40"/>
      <c r="B568" s="23" t="s">
        <v>82</v>
      </c>
      <c r="C568" s="42">
        <f t="shared" si="192"/>
        <v>0</v>
      </c>
      <c r="D568" s="42">
        <f t="shared" si="192"/>
        <v>0</v>
      </c>
      <c r="E568" s="42">
        <f t="shared" si="192"/>
        <v>0</v>
      </c>
      <c r="F568" s="42">
        <f t="shared" si="192"/>
        <v>0</v>
      </c>
      <c r="G568" s="42">
        <f t="shared" si="192"/>
        <v>0</v>
      </c>
      <c r="H568" s="42">
        <f t="shared" si="192"/>
        <v>0</v>
      </c>
      <c r="I568" s="25"/>
      <c r="J568" s="25"/>
      <c r="K568" s="25"/>
      <c r="L568" s="1"/>
      <c r="M568" s="246"/>
      <c r="P568" s="248"/>
    </row>
    <row r="569" spans="1:16" ht="15.75" hidden="1" x14ac:dyDescent="0.25">
      <c r="A569" s="40"/>
      <c r="B569" s="184"/>
      <c r="C569" s="42"/>
      <c r="D569" s="42"/>
      <c r="E569" s="42"/>
      <c r="F569" s="2"/>
      <c r="G569" s="2"/>
      <c r="H569" s="2"/>
      <c r="I569" s="25"/>
      <c r="J569" s="25"/>
      <c r="K569" s="25"/>
      <c r="L569" s="1"/>
      <c r="M569" s="246"/>
      <c r="P569" s="248"/>
    </row>
    <row r="570" spans="1:16" ht="15.75" hidden="1" x14ac:dyDescent="0.25">
      <c r="A570" s="40"/>
      <c r="B570" s="184"/>
      <c r="C570" s="42"/>
      <c r="D570" s="42"/>
      <c r="E570" s="42"/>
      <c r="F570" s="42"/>
      <c r="G570" s="42"/>
      <c r="H570" s="42"/>
      <c r="I570" s="25"/>
      <c r="J570" s="25"/>
      <c r="K570" s="25"/>
      <c r="L570" s="1"/>
      <c r="M570" s="246"/>
      <c r="P570" s="248"/>
    </row>
    <row r="571" spans="1:16" ht="82.5" customHeight="1" x14ac:dyDescent="0.25">
      <c r="A571" s="40" t="s">
        <v>150</v>
      </c>
      <c r="B571" s="222" t="s">
        <v>148</v>
      </c>
      <c r="C571" s="42">
        <f t="shared" ref="C571:H571" si="193">C572+C576+C579</f>
        <v>0</v>
      </c>
      <c r="D571" s="42">
        <f t="shared" si="193"/>
        <v>0</v>
      </c>
      <c r="E571" s="42">
        <f t="shared" si="193"/>
        <v>0</v>
      </c>
      <c r="F571" s="42">
        <f t="shared" si="193"/>
        <v>0</v>
      </c>
      <c r="G571" s="42">
        <f t="shared" si="193"/>
        <v>400000</v>
      </c>
      <c r="H571" s="42">
        <f t="shared" si="193"/>
        <v>400000</v>
      </c>
      <c r="I571" s="25"/>
      <c r="J571" s="25"/>
      <c r="K571" s="25"/>
      <c r="L571" s="1"/>
      <c r="M571" s="246"/>
      <c r="O571" s="37"/>
      <c r="P571" s="248"/>
    </row>
    <row r="572" spans="1:16" ht="61.5" customHeight="1" x14ac:dyDescent="0.25">
      <c r="A572" s="40" t="s">
        <v>151</v>
      </c>
      <c r="B572" s="184" t="s">
        <v>149</v>
      </c>
      <c r="C572" s="42">
        <f t="shared" ref="C572:H572" si="194">C573</f>
        <v>0</v>
      </c>
      <c r="D572" s="42">
        <f t="shared" si="194"/>
        <v>0</v>
      </c>
      <c r="E572" s="42">
        <f t="shared" si="194"/>
        <v>0</v>
      </c>
      <c r="F572" s="42">
        <f t="shared" si="194"/>
        <v>0</v>
      </c>
      <c r="G572" s="42">
        <f t="shared" si="194"/>
        <v>400000</v>
      </c>
      <c r="H572" s="42">
        <f t="shared" si="194"/>
        <v>400000</v>
      </c>
      <c r="I572" s="25"/>
      <c r="J572" s="25"/>
      <c r="K572" s="25"/>
      <c r="L572" s="1"/>
      <c r="M572" s="246"/>
      <c r="P572" s="248"/>
    </row>
    <row r="573" spans="1:16" ht="15.75" x14ac:dyDescent="0.25">
      <c r="A573" s="40"/>
      <c r="B573" s="171" t="s">
        <v>62</v>
      </c>
      <c r="C573" s="6">
        <f t="shared" ref="C573:H573" si="195">C574+C575</f>
        <v>0</v>
      </c>
      <c r="D573" s="6">
        <f t="shared" si="195"/>
        <v>0</v>
      </c>
      <c r="E573" s="6">
        <f t="shared" si="195"/>
        <v>0</v>
      </c>
      <c r="F573" s="6">
        <f t="shared" si="195"/>
        <v>0</v>
      </c>
      <c r="G573" s="6">
        <f t="shared" si="195"/>
        <v>400000</v>
      </c>
      <c r="H573" s="6">
        <f t="shared" si="195"/>
        <v>400000</v>
      </c>
      <c r="I573" s="25"/>
      <c r="J573" s="25"/>
      <c r="K573" s="25"/>
      <c r="L573" s="1"/>
      <c r="M573" s="246"/>
      <c r="P573" s="248"/>
    </row>
    <row r="574" spans="1:16" ht="40.5" customHeight="1" x14ac:dyDescent="0.25">
      <c r="A574" s="40"/>
      <c r="B574" s="70"/>
      <c r="C574" s="2"/>
      <c r="D574" s="2"/>
      <c r="E574" s="2"/>
      <c r="F574" s="2"/>
      <c r="G574" s="2">
        <v>400000</v>
      </c>
      <c r="H574" s="2">
        <v>400000</v>
      </c>
      <c r="I574" s="25"/>
      <c r="J574" s="25"/>
      <c r="K574" s="25"/>
      <c r="L574" s="1" t="s">
        <v>564</v>
      </c>
      <c r="M574" s="246"/>
      <c r="P574" s="248"/>
    </row>
    <row r="575" spans="1:16" ht="15.75" hidden="1" x14ac:dyDescent="0.25">
      <c r="A575" s="40"/>
      <c r="B575" s="70"/>
      <c r="C575" s="2"/>
      <c r="D575" s="2"/>
      <c r="E575" s="2"/>
      <c r="F575" s="2"/>
      <c r="G575" s="2"/>
      <c r="H575" s="2"/>
      <c r="I575" s="25"/>
      <c r="J575" s="25"/>
      <c r="K575" s="25"/>
      <c r="L575" s="1"/>
      <c r="M575" s="246"/>
      <c r="P575" s="248"/>
    </row>
    <row r="576" spans="1:16" ht="46.5" hidden="1" customHeight="1" x14ac:dyDescent="0.25">
      <c r="A576" s="40" t="s">
        <v>153</v>
      </c>
      <c r="B576" s="184" t="s">
        <v>152</v>
      </c>
      <c r="C576" s="42">
        <f>C577</f>
        <v>0</v>
      </c>
      <c r="D576" s="42">
        <f t="shared" ref="D576:K577" si="196">D577</f>
        <v>0</v>
      </c>
      <c r="E576" s="42">
        <f t="shared" si="196"/>
        <v>0</v>
      </c>
      <c r="F576" s="42">
        <f t="shared" si="196"/>
        <v>0</v>
      </c>
      <c r="G576" s="42">
        <f t="shared" si="196"/>
        <v>0</v>
      </c>
      <c r="H576" s="42">
        <f t="shared" si="196"/>
        <v>0</v>
      </c>
      <c r="I576" s="25"/>
      <c r="J576" s="25"/>
      <c r="K576" s="25"/>
      <c r="L576" s="1"/>
      <c r="M576" s="246"/>
      <c r="P576" s="248"/>
    </row>
    <row r="577" spans="1:16" ht="15.75" hidden="1" x14ac:dyDescent="0.25">
      <c r="A577" s="40"/>
      <c r="B577" s="171" t="s">
        <v>62</v>
      </c>
      <c r="C577" s="6">
        <f>C578</f>
        <v>0</v>
      </c>
      <c r="D577" s="6">
        <f t="shared" si="196"/>
        <v>0</v>
      </c>
      <c r="E577" s="6">
        <f t="shared" si="196"/>
        <v>0</v>
      </c>
      <c r="F577" s="6">
        <f t="shared" si="196"/>
        <v>0</v>
      </c>
      <c r="G577" s="6">
        <f t="shared" si="196"/>
        <v>0</v>
      </c>
      <c r="H577" s="6">
        <f t="shared" si="196"/>
        <v>0</v>
      </c>
      <c r="I577" s="2">
        <f t="shared" si="196"/>
        <v>0</v>
      </c>
      <c r="J577" s="2">
        <f t="shared" si="196"/>
        <v>0</v>
      </c>
      <c r="K577" s="2">
        <f t="shared" si="196"/>
        <v>0</v>
      </c>
      <c r="L577" s="1"/>
      <c r="M577" s="246"/>
      <c r="P577" s="248"/>
    </row>
    <row r="578" spans="1:16" ht="15.75" hidden="1" x14ac:dyDescent="0.25">
      <c r="A578" s="40"/>
      <c r="B578" s="70"/>
      <c r="C578" s="2"/>
      <c r="D578" s="2"/>
      <c r="E578" s="2"/>
      <c r="F578" s="2"/>
      <c r="G578" s="2"/>
      <c r="H578" s="6"/>
      <c r="I578" s="25"/>
      <c r="J578" s="25"/>
      <c r="K578" s="25"/>
      <c r="L578" s="1"/>
      <c r="M578" s="246"/>
      <c r="P578" s="248"/>
    </row>
    <row r="579" spans="1:16" ht="38.25" hidden="1" x14ac:dyDescent="0.25">
      <c r="A579" s="40" t="s">
        <v>183</v>
      </c>
      <c r="B579" s="162" t="s">
        <v>184</v>
      </c>
      <c r="C579" s="42">
        <f t="shared" ref="C579:H580" si="197">C580</f>
        <v>0</v>
      </c>
      <c r="D579" s="42">
        <f t="shared" si="197"/>
        <v>0</v>
      </c>
      <c r="E579" s="42">
        <f t="shared" si="197"/>
        <v>0</v>
      </c>
      <c r="F579" s="42">
        <f t="shared" si="197"/>
        <v>0</v>
      </c>
      <c r="G579" s="42">
        <f t="shared" si="197"/>
        <v>0</v>
      </c>
      <c r="H579" s="42">
        <f t="shared" si="197"/>
        <v>0</v>
      </c>
      <c r="I579" s="25"/>
      <c r="J579" s="25"/>
      <c r="K579" s="25"/>
      <c r="L579" s="1"/>
      <c r="M579" s="246"/>
      <c r="P579" s="248"/>
    </row>
    <row r="580" spans="1:16" ht="15.75" hidden="1" x14ac:dyDescent="0.25">
      <c r="A580" s="40"/>
      <c r="B580" s="171" t="s">
        <v>62</v>
      </c>
      <c r="C580" s="6">
        <f t="shared" si="197"/>
        <v>0</v>
      </c>
      <c r="D580" s="6">
        <f t="shared" si="197"/>
        <v>0</v>
      </c>
      <c r="E580" s="6">
        <f t="shared" si="197"/>
        <v>0</v>
      </c>
      <c r="F580" s="6">
        <f t="shared" si="197"/>
        <v>0</v>
      </c>
      <c r="G580" s="6">
        <f t="shared" si="197"/>
        <v>0</v>
      </c>
      <c r="H580" s="6">
        <f t="shared" si="197"/>
        <v>0</v>
      </c>
      <c r="I580" s="25"/>
      <c r="J580" s="25"/>
      <c r="K580" s="25"/>
      <c r="L580" s="1"/>
      <c r="M580" s="246"/>
      <c r="P580" s="248"/>
    </row>
    <row r="581" spans="1:16" ht="15.75" hidden="1" x14ac:dyDescent="0.25">
      <c r="A581" s="40"/>
      <c r="B581" s="70"/>
      <c r="C581" s="2"/>
      <c r="D581" s="2"/>
      <c r="E581" s="2"/>
      <c r="F581" s="2"/>
      <c r="G581" s="2"/>
      <c r="H581" s="2"/>
      <c r="I581" s="25"/>
      <c r="J581" s="25"/>
      <c r="K581" s="25"/>
      <c r="L581" s="1"/>
      <c r="M581" s="246"/>
      <c r="P581" s="248"/>
    </row>
    <row r="582" spans="1:16" ht="38.25" x14ac:dyDescent="0.25">
      <c r="A582" s="40" t="s">
        <v>156</v>
      </c>
      <c r="B582" s="222" t="s">
        <v>154</v>
      </c>
      <c r="C582" s="42">
        <f>C583+C590+C593+C596+C601</f>
        <v>0</v>
      </c>
      <c r="D582" s="42">
        <f t="shared" ref="D582:H582" si="198">D583+D590+D593+D596+D601</f>
        <v>0</v>
      </c>
      <c r="E582" s="42">
        <f t="shared" si="198"/>
        <v>0</v>
      </c>
      <c r="F582" s="42">
        <f t="shared" si="198"/>
        <v>0</v>
      </c>
      <c r="G582" s="42">
        <f t="shared" si="198"/>
        <v>2134393</v>
      </c>
      <c r="H582" s="42">
        <f t="shared" si="198"/>
        <v>2134393</v>
      </c>
      <c r="I582" s="25"/>
      <c r="J582" s="25"/>
      <c r="K582" s="25"/>
      <c r="L582" s="1"/>
      <c r="M582" s="246"/>
      <c r="O582" s="37"/>
      <c r="P582" s="248"/>
    </row>
    <row r="583" spans="1:16" ht="85.5" customHeight="1" x14ac:dyDescent="0.25">
      <c r="A583" s="40" t="s">
        <v>157</v>
      </c>
      <c r="B583" s="184" t="s">
        <v>155</v>
      </c>
      <c r="C583" s="42">
        <f>C584+C586+C588</f>
        <v>0</v>
      </c>
      <c r="D583" s="42">
        <f t="shared" ref="D583:H583" si="199">D584+D586+D588</f>
        <v>0</v>
      </c>
      <c r="E583" s="42">
        <f t="shared" si="199"/>
        <v>0</v>
      </c>
      <c r="F583" s="42">
        <f t="shared" si="199"/>
        <v>0</v>
      </c>
      <c r="G583" s="42">
        <f t="shared" si="199"/>
        <v>787000</v>
      </c>
      <c r="H583" s="42">
        <f t="shared" si="199"/>
        <v>0</v>
      </c>
      <c r="I583" s="25"/>
      <c r="J583" s="25"/>
      <c r="K583" s="25"/>
      <c r="L583" s="1"/>
      <c r="M583" s="246"/>
      <c r="P583" s="248"/>
    </row>
    <row r="584" spans="1:16" ht="15.75" hidden="1" customHeight="1" x14ac:dyDescent="0.25">
      <c r="A584" s="40"/>
      <c r="B584" s="171" t="s">
        <v>62</v>
      </c>
      <c r="C584" s="6">
        <f t="shared" ref="C584:H584" si="200">C585</f>
        <v>0</v>
      </c>
      <c r="D584" s="6">
        <f t="shared" si="200"/>
        <v>0</v>
      </c>
      <c r="E584" s="6">
        <f t="shared" si="200"/>
        <v>0</v>
      </c>
      <c r="F584" s="6">
        <f t="shared" si="200"/>
        <v>0</v>
      </c>
      <c r="G584" s="6">
        <f t="shared" si="200"/>
        <v>0</v>
      </c>
      <c r="H584" s="6">
        <f t="shared" si="200"/>
        <v>0</v>
      </c>
      <c r="I584" s="25"/>
      <c r="J584" s="25"/>
      <c r="K584" s="25"/>
      <c r="L584" s="1"/>
      <c r="M584" s="246"/>
      <c r="P584" s="248"/>
    </row>
    <row r="585" spans="1:16" ht="15.75" hidden="1" x14ac:dyDescent="0.25">
      <c r="A585" s="40"/>
      <c r="B585" s="171"/>
      <c r="C585" s="42"/>
      <c r="D585" s="42"/>
      <c r="E585" s="42"/>
      <c r="F585" s="2"/>
      <c r="G585" s="42"/>
      <c r="H585" s="2"/>
      <c r="I585" s="25"/>
      <c r="J585" s="25"/>
      <c r="K585" s="25"/>
      <c r="L585" s="1"/>
      <c r="M585" s="246"/>
      <c r="P585" s="248"/>
    </row>
    <row r="586" spans="1:16" ht="25.5" hidden="1" x14ac:dyDescent="0.25">
      <c r="A586" s="40"/>
      <c r="B586" s="171" t="s">
        <v>138</v>
      </c>
      <c r="C586" s="6">
        <f t="shared" ref="C586:H586" si="201">C587</f>
        <v>0</v>
      </c>
      <c r="D586" s="6">
        <f t="shared" si="201"/>
        <v>0</v>
      </c>
      <c r="E586" s="6">
        <f t="shared" si="201"/>
        <v>0</v>
      </c>
      <c r="F586" s="6">
        <f t="shared" si="201"/>
        <v>0</v>
      </c>
      <c r="G586" s="6">
        <f t="shared" si="201"/>
        <v>0</v>
      </c>
      <c r="H586" s="6">
        <f t="shared" si="201"/>
        <v>0</v>
      </c>
      <c r="I586" s="25"/>
      <c r="J586" s="25"/>
      <c r="K586" s="25"/>
      <c r="L586" s="1"/>
      <c r="M586" s="246"/>
      <c r="P586" s="248"/>
    </row>
    <row r="587" spans="1:16" ht="15.75" hidden="1" x14ac:dyDescent="0.25">
      <c r="A587" s="40"/>
      <c r="B587" s="70"/>
      <c r="C587" s="2"/>
      <c r="D587" s="2"/>
      <c r="E587" s="2"/>
      <c r="F587" s="2"/>
      <c r="G587" s="2"/>
      <c r="H587" s="2"/>
      <c r="I587" s="25"/>
      <c r="J587" s="25"/>
      <c r="K587" s="25"/>
      <c r="L587" s="1"/>
      <c r="M587" s="246"/>
      <c r="P587" s="248"/>
    </row>
    <row r="588" spans="1:16" ht="38.25" x14ac:dyDescent="0.25">
      <c r="A588" s="40"/>
      <c r="B588" s="171" t="s">
        <v>193</v>
      </c>
      <c r="C588" s="6">
        <f>C589</f>
        <v>0</v>
      </c>
      <c r="D588" s="6">
        <f t="shared" ref="D588:H588" si="202">D589</f>
        <v>0</v>
      </c>
      <c r="E588" s="6">
        <f t="shared" si="202"/>
        <v>0</v>
      </c>
      <c r="F588" s="6">
        <f t="shared" si="202"/>
        <v>0</v>
      </c>
      <c r="G588" s="6">
        <f t="shared" si="202"/>
        <v>787000</v>
      </c>
      <c r="H588" s="6">
        <f t="shared" si="202"/>
        <v>0</v>
      </c>
      <c r="I588" s="25"/>
      <c r="J588" s="25"/>
      <c r="K588" s="25"/>
      <c r="L588" s="1"/>
      <c r="M588" s="246"/>
      <c r="P588" s="248"/>
    </row>
    <row r="589" spans="1:16" ht="53.25" customHeight="1" x14ac:dyDescent="0.25">
      <c r="A589" s="40"/>
      <c r="B589" s="70"/>
      <c r="C589" s="2"/>
      <c r="D589" s="2"/>
      <c r="E589" s="2"/>
      <c r="F589" s="2"/>
      <c r="G589" s="2">
        <v>787000</v>
      </c>
      <c r="H589" s="2"/>
      <c r="I589" s="25"/>
      <c r="J589" s="25"/>
      <c r="K589" s="25"/>
      <c r="L589" s="1" t="s">
        <v>565</v>
      </c>
      <c r="M589" s="246"/>
      <c r="P589" s="248"/>
    </row>
    <row r="590" spans="1:16" ht="76.5" x14ac:dyDescent="0.25">
      <c r="A590" s="40" t="s">
        <v>159</v>
      </c>
      <c r="B590" s="184" t="s">
        <v>158</v>
      </c>
      <c r="C590" s="42">
        <f t="shared" ref="C590:H591" si="203">C591</f>
        <v>0</v>
      </c>
      <c r="D590" s="42">
        <f t="shared" si="203"/>
        <v>0</v>
      </c>
      <c r="E590" s="42">
        <f t="shared" si="203"/>
        <v>0</v>
      </c>
      <c r="F590" s="42">
        <f t="shared" si="203"/>
        <v>0</v>
      </c>
      <c r="G590" s="42">
        <f t="shared" si="203"/>
        <v>1347393</v>
      </c>
      <c r="H590" s="42">
        <f t="shared" si="203"/>
        <v>0</v>
      </c>
      <c r="I590" s="25"/>
      <c r="J590" s="25"/>
      <c r="K590" s="25"/>
      <c r="L590" s="1"/>
      <c r="M590" s="246"/>
      <c r="P590" s="248"/>
    </row>
    <row r="591" spans="1:16" ht="46.5" customHeight="1" x14ac:dyDescent="0.25">
      <c r="A591" s="40"/>
      <c r="B591" s="171" t="s">
        <v>193</v>
      </c>
      <c r="C591" s="6">
        <f>C592</f>
        <v>0</v>
      </c>
      <c r="D591" s="6">
        <f t="shared" si="203"/>
        <v>0</v>
      </c>
      <c r="E591" s="6">
        <f t="shared" si="203"/>
        <v>0</v>
      </c>
      <c r="F591" s="6">
        <f t="shared" si="203"/>
        <v>0</v>
      </c>
      <c r="G591" s="6">
        <f t="shared" si="203"/>
        <v>1347393</v>
      </c>
      <c r="H591" s="6">
        <f t="shared" si="203"/>
        <v>0</v>
      </c>
      <c r="I591" s="25"/>
      <c r="J591" s="25"/>
      <c r="K591" s="25"/>
      <c r="L591" s="1"/>
      <c r="M591" s="246"/>
      <c r="P591" s="248"/>
    </row>
    <row r="592" spans="1:16" ht="54.75" customHeight="1" x14ac:dyDescent="0.25">
      <c r="A592" s="40"/>
      <c r="B592" s="70"/>
      <c r="C592" s="2"/>
      <c r="D592" s="2"/>
      <c r="E592" s="2"/>
      <c r="F592" s="2"/>
      <c r="G592" s="2">
        <f>1347000+393</f>
        <v>1347393</v>
      </c>
      <c r="H592" s="2"/>
      <c r="I592" s="25"/>
      <c r="J592" s="25"/>
      <c r="K592" s="25"/>
      <c r="L592" s="1" t="s">
        <v>394</v>
      </c>
      <c r="M592" s="246"/>
      <c r="P592" s="248"/>
    </row>
    <row r="593" spans="1:16" ht="63.75" x14ac:dyDescent="0.25">
      <c r="A593" s="40" t="s">
        <v>254</v>
      </c>
      <c r="B593" s="184" t="s">
        <v>255</v>
      </c>
      <c r="C593" s="42">
        <f>C594</f>
        <v>0</v>
      </c>
      <c r="D593" s="42">
        <f t="shared" ref="D593:H594" si="204">D594</f>
        <v>0</v>
      </c>
      <c r="E593" s="42">
        <f t="shared" si="204"/>
        <v>0</v>
      </c>
      <c r="F593" s="42">
        <f t="shared" si="204"/>
        <v>0</v>
      </c>
      <c r="G593" s="42">
        <f t="shared" si="204"/>
        <v>0</v>
      </c>
      <c r="H593" s="42">
        <f t="shared" si="204"/>
        <v>2134393</v>
      </c>
      <c r="I593" s="25"/>
      <c r="J593" s="25"/>
      <c r="K593" s="25"/>
      <c r="L593" s="1"/>
      <c r="M593" s="246"/>
      <c r="P593" s="248"/>
    </row>
    <row r="594" spans="1:16" ht="38.25" x14ac:dyDescent="0.25">
      <c r="A594" s="40"/>
      <c r="B594" s="171" t="s">
        <v>193</v>
      </c>
      <c r="C594" s="6">
        <f>C595</f>
        <v>0</v>
      </c>
      <c r="D594" s="6">
        <f t="shared" si="204"/>
        <v>0</v>
      </c>
      <c r="E594" s="6">
        <f t="shared" si="204"/>
        <v>0</v>
      </c>
      <c r="F594" s="6">
        <f t="shared" si="204"/>
        <v>0</v>
      </c>
      <c r="G594" s="6">
        <f t="shared" si="204"/>
        <v>0</v>
      </c>
      <c r="H594" s="6">
        <f t="shared" si="204"/>
        <v>2134393</v>
      </c>
      <c r="I594" s="25"/>
      <c r="J594" s="25"/>
      <c r="K594" s="25"/>
      <c r="L594" s="1"/>
      <c r="M594" s="246"/>
      <c r="P594" s="248"/>
    </row>
    <row r="595" spans="1:16" ht="105" customHeight="1" x14ac:dyDescent="0.25">
      <c r="A595" s="40"/>
      <c r="B595" s="70"/>
      <c r="C595" s="2"/>
      <c r="D595" s="2"/>
      <c r="E595" s="2"/>
      <c r="F595" s="2"/>
      <c r="G595" s="2"/>
      <c r="H595" s="2">
        <f>2134000+393</f>
        <v>2134393</v>
      </c>
      <c r="I595" s="25"/>
      <c r="J595" s="25"/>
      <c r="K595" s="25"/>
      <c r="L595" s="1" t="s">
        <v>393</v>
      </c>
      <c r="M595" s="246"/>
      <c r="P595" s="248"/>
    </row>
    <row r="596" spans="1:16" ht="51" hidden="1" x14ac:dyDescent="0.25">
      <c r="A596" s="40" t="s">
        <v>215</v>
      </c>
      <c r="B596" s="162" t="s">
        <v>216</v>
      </c>
      <c r="C596" s="42">
        <f t="shared" ref="C596:H596" si="205">C597</f>
        <v>0</v>
      </c>
      <c r="D596" s="42">
        <f t="shared" si="205"/>
        <v>0</v>
      </c>
      <c r="E596" s="42">
        <f t="shared" si="205"/>
        <v>0</v>
      </c>
      <c r="F596" s="42">
        <f t="shared" si="205"/>
        <v>0</v>
      </c>
      <c r="G596" s="42">
        <f t="shared" si="205"/>
        <v>0</v>
      </c>
      <c r="H596" s="42">
        <f t="shared" si="205"/>
        <v>0</v>
      </c>
      <c r="I596" s="25"/>
      <c r="J596" s="25"/>
      <c r="K596" s="25"/>
      <c r="L596" s="1"/>
      <c r="M596" s="246"/>
      <c r="P596" s="248"/>
    </row>
    <row r="597" spans="1:16" ht="45" hidden="1" customHeight="1" x14ac:dyDescent="0.25">
      <c r="A597" s="40"/>
      <c r="B597" s="171" t="s">
        <v>193</v>
      </c>
      <c r="C597" s="6">
        <f t="shared" ref="C597:H597" si="206">C598+C599+C600</f>
        <v>0</v>
      </c>
      <c r="D597" s="6">
        <f t="shared" si="206"/>
        <v>0</v>
      </c>
      <c r="E597" s="6">
        <f t="shared" si="206"/>
        <v>0</v>
      </c>
      <c r="F597" s="6">
        <f t="shared" si="206"/>
        <v>0</v>
      </c>
      <c r="G597" s="6">
        <f t="shared" si="206"/>
        <v>0</v>
      </c>
      <c r="H597" s="6">
        <f t="shared" si="206"/>
        <v>0</v>
      </c>
      <c r="I597" s="25"/>
      <c r="J597" s="25"/>
      <c r="K597" s="25"/>
      <c r="L597" s="1"/>
      <c r="M597" s="246"/>
      <c r="P597" s="248"/>
    </row>
    <row r="598" spans="1:16" ht="15.75" hidden="1" x14ac:dyDescent="0.25">
      <c r="A598" s="40"/>
      <c r="B598" s="70"/>
      <c r="C598" s="2"/>
      <c r="D598" s="2"/>
      <c r="E598" s="2"/>
      <c r="F598" s="2"/>
      <c r="G598" s="2"/>
      <c r="H598" s="2"/>
      <c r="I598" s="25"/>
      <c r="J598" s="25"/>
      <c r="K598" s="25"/>
      <c r="L598" s="1"/>
      <c r="M598" s="246"/>
      <c r="P598" s="248"/>
    </row>
    <row r="599" spans="1:16" ht="15.75" hidden="1" x14ac:dyDescent="0.25">
      <c r="A599" s="40"/>
      <c r="B599" s="70"/>
      <c r="C599" s="2"/>
      <c r="D599" s="2"/>
      <c r="E599" s="2"/>
      <c r="F599" s="2"/>
      <c r="G599" s="2"/>
      <c r="H599" s="2"/>
      <c r="I599" s="25"/>
      <c r="J599" s="25"/>
      <c r="K599" s="25"/>
      <c r="L599" s="1"/>
      <c r="M599" s="246"/>
      <c r="P599" s="248"/>
    </row>
    <row r="600" spans="1:16" ht="15.75" hidden="1" x14ac:dyDescent="0.25">
      <c r="A600" s="40"/>
      <c r="B600" s="70"/>
      <c r="C600" s="2"/>
      <c r="D600" s="2"/>
      <c r="E600" s="2"/>
      <c r="F600" s="2"/>
      <c r="G600" s="2"/>
      <c r="H600" s="2"/>
      <c r="I600" s="25"/>
      <c r="J600" s="25"/>
      <c r="K600" s="25"/>
      <c r="L600" s="1"/>
      <c r="M600" s="246"/>
      <c r="P600" s="248"/>
    </row>
    <row r="601" spans="1:16" ht="25.5" hidden="1" x14ac:dyDescent="0.25">
      <c r="A601" s="40" t="s">
        <v>257</v>
      </c>
      <c r="B601" s="162" t="s">
        <v>256</v>
      </c>
      <c r="C601" s="42">
        <f>C602</f>
        <v>0</v>
      </c>
      <c r="D601" s="42">
        <f t="shared" ref="D601:H602" si="207">D602</f>
        <v>0</v>
      </c>
      <c r="E601" s="42">
        <f t="shared" si="207"/>
        <v>0</v>
      </c>
      <c r="F601" s="42">
        <f t="shared" si="207"/>
        <v>0</v>
      </c>
      <c r="G601" s="42">
        <f t="shared" si="207"/>
        <v>0</v>
      </c>
      <c r="H601" s="42">
        <f t="shared" si="207"/>
        <v>0</v>
      </c>
      <c r="I601" s="25"/>
      <c r="J601" s="25"/>
      <c r="K601" s="25"/>
      <c r="L601" s="1"/>
      <c r="M601" s="246"/>
      <c r="P601" s="248"/>
    </row>
    <row r="602" spans="1:16" ht="38.25" hidden="1" x14ac:dyDescent="0.25">
      <c r="A602" s="40"/>
      <c r="B602" s="171" t="s">
        <v>193</v>
      </c>
      <c r="C602" s="6">
        <f>C603</f>
        <v>0</v>
      </c>
      <c r="D602" s="6">
        <f t="shared" si="207"/>
        <v>0</v>
      </c>
      <c r="E602" s="6">
        <f t="shared" si="207"/>
        <v>0</v>
      </c>
      <c r="F602" s="6">
        <f t="shared" si="207"/>
        <v>0</v>
      </c>
      <c r="G602" s="6">
        <f t="shared" si="207"/>
        <v>0</v>
      </c>
      <c r="H602" s="6">
        <f t="shared" si="207"/>
        <v>0</v>
      </c>
      <c r="I602" s="25"/>
      <c r="J602" s="25"/>
      <c r="K602" s="25"/>
      <c r="L602" s="1"/>
      <c r="M602" s="246"/>
      <c r="P602" s="248"/>
    </row>
    <row r="603" spans="1:16" ht="15.75" hidden="1" x14ac:dyDescent="0.25">
      <c r="A603" s="40"/>
      <c r="B603" s="70"/>
      <c r="C603" s="2"/>
      <c r="D603" s="2"/>
      <c r="E603" s="2"/>
      <c r="F603" s="2"/>
      <c r="G603" s="2"/>
      <c r="H603" s="2"/>
      <c r="I603" s="25"/>
      <c r="J603" s="25"/>
      <c r="K603" s="25"/>
      <c r="L603" s="1"/>
      <c r="M603" s="246"/>
      <c r="P603" s="248"/>
    </row>
    <row r="604" spans="1:16" ht="19.5" customHeight="1" x14ac:dyDescent="0.25">
      <c r="A604" s="40" t="s">
        <v>75</v>
      </c>
      <c r="B604" s="41" t="s">
        <v>76</v>
      </c>
      <c r="C604" s="42">
        <f>C605+C612+C617+C625+C628+C633+C639+C645+C651+C657+C659+C664+C669+C673+C676+C699+C703+C707+C712+C717+C721+C725+C728+C732+C736+C739+C743+C747+C750+C756+C760+C764+C767+C769+C774+C777+C780</f>
        <v>0</v>
      </c>
      <c r="D604" s="42">
        <f t="shared" ref="D604:H604" si="208">D605+D612+D617+D625+D628+D633+D639+D645+D651+D657+D659+D664+D669+D673+D676+D699+D703+D707+D712+D717+D721+D725+D728+D732+D736+D739+D743+D747+D750+D756+D760+D764+D767+D769+D774+D777+D780</f>
        <v>0</v>
      </c>
      <c r="E604" s="42">
        <f t="shared" si="208"/>
        <v>16383389</v>
      </c>
      <c r="F604" s="42">
        <f t="shared" si="208"/>
        <v>1148000</v>
      </c>
      <c r="G604" s="42">
        <f t="shared" si="208"/>
        <v>85574199</v>
      </c>
      <c r="H604" s="42">
        <f t="shared" si="208"/>
        <v>19271840</v>
      </c>
      <c r="I604" s="25"/>
      <c r="J604" s="25"/>
      <c r="K604" s="25"/>
      <c r="L604" s="1"/>
      <c r="M604" s="246"/>
      <c r="O604" s="36"/>
      <c r="P604" s="248"/>
    </row>
    <row r="605" spans="1:16" ht="38.25" x14ac:dyDescent="0.25">
      <c r="A605" s="40"/>
      <c r="B605" s="23" t="s">
        <v>77</v>
      </c>
      <c r="C605" s="6">
        <f t="shared" ref="C605:H605" si="209">C606+C607+C608+C609+C610+C611</f>
        <v>0</v>
      </c>
      <c r="D605" s="6">
        <f t="shared" si="209"/>
        <v>0</v>
      </c>
      <c r="E605" s="6">
        <f t="shared" si="209"/>
        <v>0</v>
      </c>
      <c r="F605" s="6">
        <f t="shared" si="209"/>
        <v>0</v>
      </c>
      <c r="G605" s="6">
        <f t="shared" si="209"/>
        <v>131483</v>
      </c>
      <c r="H605" s="6">
        <f t="shared" si="209"/>
        <v>0</v>
      </c>
      <c r="I605" s="25"/>
      <c r="J605" s="25"/>
      <c r="K605" s="25"/>
      <c r="L605" s="1"/>
      <c r="M605" s="246"/>
      <c r="P605" s="248"/>
    </row>
    <row r="606" spans="1:16" ht="54" customHeight="1" x14ac:dyDescent="0.25">
      <c r="A606" s="40"/>
      <c r="B606" s="70"/>
      <c r="C606" s="2"/>
      <c r="D606" s="2"/>
      <c r="E606" s="2"/>
      <c r="F606" s="2"/>
      <c r="G606" s="2">
        <f>50802+80681</f>
        <v>131483</v>
      </c>
      <c r="H606" s="2"/>
      <c r="I606" s="25"/>
      <c r="J606" s="25"/>
      <c r="K606" s="25"/>
      <c r="L606" s="54" t="s">
        <v>392</v>
      </c>
      <c r="M606" s="246"/>
      <c r="P606" s="248"/>
    </row>
    <row r="607" spans="1:16" ht="52.5" hidden="1" customHeight="1" x14ac:dyDescent="0.25">
      <c r="A607" s="40"/>
      <c r="B607" s="70"/>
      <c r="C607" s="2"/>
      <c r="D607" s="2"/>
      <c r="E607" s="2"/>
      <c r="F607" s="2"/>
      <c r="G607" s="2"/>
      <c r="H607" s="2"/>
      <c r="I607" s="25"/>
      <c r="J607" s="25"/>
      <c r="K607" s="25"/>
      <c r="L607" s="1"/>
      <c r="M607" s="246"/>
      <c r="P607" s="248"/>
    </row>
    <row r="608" spans="1:16" ht="15.75" hidden="1" x14ac:dyDescent="0.25">
      <c r="A608" s="40"/>
      <c r="B608" s="70"/>
      <c r="C608" s="2"/>
      <c r="D608" s="2"/>
      <c r="E608" s="2"/>
      <c r="F608" s="2"/>
      <c r="G608" s="2"/>
      <c r="H608" s="2"/>
      <c r="I608" s="25"/>
      <c r="J608" s="25"/>
      <c r="K608" s="25"/>
      <c r="L608" s="30"/>
      <c r="M608" s="246"/>
      <c r="P608" s="248"/>
    </row>
    <row r="609" spans="1:16" ht="15.75" hidden="1" x14ac:dyDescent="0.25">
      <c r="A609" s="40"/>
      <c r="B609" s="188"/>
      <c r="C609" s="2"/>
      <c r="D609" s="2"/>
      <c r="E609" s="2"/>
      <c r="F609" s="2"/>
      <c r="G609" s="2"/>
      <c r="H609" s="2"/>
      <c r="I609" s="25"/>
      <c r="J609" s="25"/>
      <c r="K609" s="25"/>
      <c r="L609" s="189"/>
      <c r="M609" s="246"/>
      <c r="P609" s="248"/>
    </row>
    <row r="610" spans="1:16" ht="15.75" hidden="1" x14ac:dyDescent="0.25">
      <c r="A610" s="40"/>
      <c r="B610" s="70"/>
      <c r="C610" s="2"/>
      <c r="D610" s="2"/>
      <c r="E610" s="2"/>
      <c r="F610" s="2"/>
      <c r="G610" s="2"/>
      <c r="H610" s="2"/>
      <c r="I610" s="25"/>
      <c r="J610" s="25"/>
      <c r="K610" s="25"/>
      <c r="L610" s="189"/>
      <c r="M610" s="246"/>
      <c r="P610" s="248"/>
    </row>
    <row r="611" spans="1:16" ht="15.75" hidden="1" x14ac:dyDescent="0.25">
      <c r="A611" s="40"/>
      <c r="B611" s="1"/>
      <c r="C611" s="2"/>
      <c r="D611" s="2"/>
      <c r="E611" s="2"/>
      <c r="F611" s="2"/>
      <c r="G611" s="2"/>
      <c r="H611" s="2"/>
      <c r="I611" s="25"/>
      <c r="J611" s="25"/>
      <c r="K611" s="25"/>
      <c r="L611" s="189"/>
      <c r="M611" s="246"/>
      <c r="P611" s="248"/>
    </row>
    <row r="612" spans="1:16" ht="15.75" x14ac:dyDescent="0.25">
      <c r="A612" s="40"/>
      <c r="B612" s="23" t="s">
        <v>12</v>
      </c>
      <c r="C612" s="2">
        <f t="shared" ref="C612:H612" si="210">C613+C614+C615+C616</f>
        <v>0</v>
      </c>
      <c r="D612" s="2">
        <f t="shared" si="210"/>
        <v>0</v>
      </c>
      <c r="E612" s="2">
        <f t="shared" si="210"/>
        <v>0</v>
      </c>
      <c r="F612" s="2">
        <f t="shared" si="210"/>
        <v>0</v>
      </c>
      <c r="G612" s="2">
        <f t="shared" si="210"/>
        <v>65000</v>
      </c>
      <c r="H612" s="2">
        <f t="shared" si="210"/>
        <v>65000</v>
      </c>
      <c r="I612" s="25"/>
      <c r="J612" s="25"/>
      <c r="K612" s="25"/>
      <c r="L612" s="189"/>
      <c r="M612" s="246"/>
      <c r="P612" s="248"/>
    </row>
    <row r="613" spans="1:16" ht="27.75" customHeight="1" x14ac:dyDescent="0.25">
      <c r="A613" s="40"/>
      <c r="B613" s="23"/>
      <c r="C613" s="2"/>
      <c r="D613" s="2"/>
      <c r="E613" s="53"/>
      <c r="F613" s="2"/>
      <c r="G613" s="132">
        <v>65000</v>
      </c>
      <c r="H613" s="2">
        <v>65000</v>
      </c>
      <c r="I613" s="139"/>
      <c r="J613" s="139"/>
      <c r="K613" s="139"/>
      <c r="L613" s="189" t="s">
        <v>566</v>
      </c>
      <c r="M613" s="246"/>
      <c r="P613" s="248"/>
    </row>
    <row r="614" spans="1:16" ht="15.75" hidden="1" x14ac:dyDescent="0.25">
      <c r="A614" s="40"/>
      <c r="B614" s="23"/>
      <c r="C614" s="2"/>
      <c r="D614" s="2"/>
      <c r="E614" s="53"/>
      <c r="F614" s="2"/>
      <c r="G614" s="132"/>
      <c r="H614" s="2"/>
      <c r="I614" s="139"/>
      <c r="J614" s="139"/>
      <c r="K614" s="139"/>
      <c r="L614" s="189"/>
      <c r="M614" s="246"/>
      <c r="P614" s="248"/>
    </row>
    <row r="615" spans="1:16" ht="15.75" hidden="1" x14ac:dyDescent="0.25">
      <c r="A615" s="40"/>
      <c r="B615" s="1"/>
      <c r="C615" s="2"/>
      <c r="D615" s="2"/>
      <c r="E615" s="53"/>
      <c r="F615" s="2"/>
      <c r="G615" s="132"/>
      <c r="H615" s="2"/>
      <c r="I615" s="139"/>
      <c r="J615" s="139"/>
      <c r="K615" s="139"/>
      <c r="L615" s="189"/>
      <c r="M615" s="246"/>
      <c r="P615" s="248"/>
    </row>
    <row r="616" spans="1:16" ht="15.75" hidden="1" x14ac:dyDescent="0.25">
      <c r="A616" s="40"/>
      <c r="B616" s="1"/>
      <c r="C616" s="2"/>
      <c r="D616" s="2"/>
      <c r="E616" s="2"/>
      <c r="F616" s="2"/>
      <c r="G616" s="2"/>
      <c r="H616" s="2"/>
      <c r="I616" s="25"/>
      <c r="J616" s="25"/>
      <c r="K616" s="25"/>
      <c r="L616" s="189"/>
      <c r="M616" s="246"/>
      <c r="P616" s="248"/>
    </row>
    <row r="617" spans="1:16" ht="25.5" hidden="1" x14ac:dyDescent="0.25">
      <c r="A617" s="40"/>
      <c r="B617" s="23" t="s">
        <v>90</v>
      </c>
      <c r="C617" s="6">
        <f t="shared" ref="C617:H617" si="211">C618+C619+C620+C621+C622+C623+C624</f>
        <v>0</v>
      </c>
      <c r="D617" s="6">
        <f t="shared" si="211"/>
        <v>0</v>
      </c>
      <c r="E617" s="6">
        <f t="shared" si="211"/>
        <v>0</v>
      </c>
      <c r="F617" s="6">
        <f t="shared" si="211"/>
        <v>0</v>
      </c>
      <c r="G617" s="6">
        <f t="shared" si="211"/>
        <v>0</v>
      </c>
      <c r="H617" s="6">
        <f t="shared" si="211"/>
        <v>0</v>
      </c>
      <c r="I617" s="25"/>
      <c r="J617" s="25"/>
      <c r="K617" s="25"/>
      <c r="L617" s="190"/>
      <c r="M617" s="246"/>
      <c r="P617" s="248"/>
    </row>
    <row r="618" spans="1:16" ht="80.25" hidden="1" customHeight="1" x14ac:dyDescent="0.25">
      <c r="A618" s="40"/>
      <c r="B618" s="1"/>
      <c r="C618" s="2"/>
      <c r="D618" s="2"/>
      <c r="E618" s="53"/>
      <c r="F618" s="2"/>
      <c r="G618" s="132"/>
      <c r="H618" s="2"/>
      <c r="I618" s="139"/>
      <c r="J618" s="139"/>
      <c r="K618" s="139"/>
      <c r="L618" s="1"/>
      <c r="M618" s="246"/>
      <c r="P618" s="248"/>
    </row>
    <row r="619" spans="1:16" ht="15.75" hidden="1" x14ac:dyDescent="0.25">
      <c r="A619" s="40"/>
      <c r="B619" s="1"/>
      <c r="C619" s="2"/>
      <c r="D619" s="2"/>
      <c r="E619" s="53"/>
      <c r="F619" s="2"/>
      <c r="G619" s="132"/>
      <c r="H619" s="2"/>
      <c r="I619" s="139"/>
      <c r="J619" s="139"/>
      <c r="K619" s="139"/>
      <c r="L619" s="189"/>
      <c r="M619" s="246"/>
      <c r="P619" s="248"/>
    </row>
    <row r="620" spans="1:16" ht="15.75" hidden="1" x14ac:dyDescent="0.25">
      <c r="A620" s="40"/>
      <c r="B620" s="1"/>
      <c r="C620" s="2"/>
      <c r="D620" s="2"/>
      <c r="E620" s="53"/>
      <c r="F620" s="2"/>
      <c r="G620" s="132"/>
      <c r="H620" s="2"/>
      <c r="I620" s="139"/>
      <c r="J620" s="139"/>
      <c r="K620" s="139"/>
      <c r="L620" s="189"/>
      <c r="M620" s="246"/>
      <c r="P620" s="248"/>
    </row>
    <row r="621" spans="1:16" ht="15.75" hidden="1" x14ac:dyDescent="0.25">
      <c r="A621" s="40"/>
      <c r="B621" s="70"/>
      <c r="C621" s="2"/>
      <c r="D621" s="2"/>
      <c r="E621" s="53"/>
      <c r="F621" s="2"/>
      <c r="G621" s="2"/>
      <c r="H621" s="2"/>
      <c r="I621" s="25"/>
      <c r="J621" s="25"/>
      <c r="K621" s="25"/>
      <c r="L621" s="189"/>
      <c r="M621" s="246"/>
      <c r="P621" s="248"/>
    </row>
    <row r="622" spans="1:16" ht="15.75" hidden="1" x14ac:dyDescent="0.25">
      <c r="A622" s="40"/>
      <c r="B622" s="70"/>
      <c r="C622" s="2"/>
      <c r="D622" s="2"/>
      <c r="E622" s="53"/>
      <c r="F622" s="2"/>
      <c r="G622" s="2"/>
      <c r="H622" s="2"/>
      <c r="I622" s="25"/>
      <c r="J622" s="25"/>
      <c r="K622" s="25"/>
      <c r="L622" s="189"/>
      <c r="M622" s="246"/>
      <c r="P622" s="248"/>
    </row>
    <row r="623" spans="1:16" ht="15.75" hidden="1" x14ac:dyDescent="0.25">
      <c r="A623" s="40"/>
      <c r="B623" s="1"/>
      <c r="C623" s="2"/>
      <c r="D623" s="2"/>
      <c r="E623" s="53"/>
      <c r="F623" s="2"/>
      <c r="G623" s="132"/>
      <c r="H623" s="2"/>
      <c r="I623" s="139"/>
      <c r="J623" s="139"/>
      <c r="K623" s="139"/>
      <c r="L623" s="1"/>
      <c r="M623" s="246"/>
      <c r="P623" s="248"/>
    </row>
    <row r="624" spans="1:16" ht="15.75" hidden="1" x14ac:dyDescent="0.25">
      <c r="A624" s="40"/>
      <c r="B624" s="70"/>
      <c r="C624" s="2"/>
      <c r="D624" s="2"/>
      <c r="E624" s="53"/>
      <c r="F624" s="2"/>
      <c r="G624" s="2"/>
      <c r="H624" s="2"/>
      <c r="I624" s="25"/>
      <c r="J624" s="25"/>
      <c r="K624" s="25"/>
      <c r="L624" s="70"/>
      <c r="M624" s="246"/>
      <c r="P624" s="248"/>
    </row>
    <row r="625" spans="1:16" ht="32.25" hidden="1" customHeight="1" x14ac:dyDescent="0.25">
      <c r="A625" s="40"/>
      <c r="B625" s="49" t="s">
        <v>61</v>
      </c>
      <c r="C625" s="6">
        <f t="shared" ref="C625:H625" si="212">C626+C627</f>
        <v>0</v>
      </c>
      <c r="D625" s="6">
        <f t="shared" si="212"/>
        <v>0</v>
      </c>
      <c r="E625" s="6">
        <f t="shared" si="212"/>
        <v>0</v>
      </c>
      <c r="F625" s="6">
        <f t="shared" si="212"/>
        <v>0</v>
      </c>
      <c r="G625" s="6">
        <f t="shared" si="212"/>
        <v>0</v>
      </c>
      <c r="H625" s="6">
        <f t="shared" si="212"/>
        <v>0</v>
      </c>
      <c r="I625" s="25"/>
      <c r="J625" s="25"/>
      <c r="K625" s="25"/>
      <c r="L625" s="1"/>
      <c r="M625" s="246"/>
      <c r="P625" s="248"/>
    </row>
    <row r="626" spans="1:16" ht="15.75" hidden="1" x14ac:dyDescent="0.25">
      <c r="A626" s="40"/>
      <c r="B626" s="70"/>
      <c r="C626" s="2"/>
      <c r="D626" s="2"/>
      <c r="E626" s="2"/>
      <c r="F626" s="2"/>
      <c r="G626" s="2"/>
      <c r="H626" s="2"/>
      <c r="I626" s="25"/>
      <c r="J626" s="25"/>
      <c r="K626" s="25"/>
      <c r="L626" s="189"/>
      <c r="M626" s="246"/>
      <c r="P626" s="248"/>
    </row>
    <row r="627" spans="1:16" ht="15.75" hidden="1" x14ac:dyDescent="0.25">
      <c r="A627" s="40"/>
      <c r="B627" s="70"/>
      <c r="C627" s="2"/>
      <c r="D627" s="2"/>
      <c r="E627" s="2"/>
      <c r="F627" s="2"/>
      <c r="G627" s="2"/>
      <c r="H627" s="2"/>
      <c r="I627" s="25"/>
      <c r="J627" s="25"/>
      <c r="K627" s="25"/>
      <c r="L627" s="189"/>
      <c r="M627" s="246"/>
      <c r="P627" s="248"/>
    </row>
    <row r="628" spans="1:16" ht="67.5" customHeight="1" x14ac:dyDescent="0.25">
      <c r="A628" s="40"/>
      <c r="B628" s="171" t="s">
        <v>194</v>
      </c>
      <c r="C628" s="6">
        <f t="shared" ref="C628:H628" si="213">C629+C630+C631+C632</f>
        <v>0</v>
      </c>
      <c r="D628" s="6">
        <f t="shared" si="213"/>
        <v>0</v>
      </c>
      <c r="E628" s="6">
        <f t="shared" si="213"/>
        <v>5481650</v>
      </c>
      <c r="F628" s="6">
        <f t="shared" si="213"/>
        <v>0</v>
      </c>
      <c r="G628" s="6">
        <f t="shared" si="213"/>
        <v>0</v>
      </c>
      <c r="H628" s="6">
        <f t="shared" si="213"/>
        <v>0</v>
      </c>
      <c r="I628" s="25"/>
      <c r="J628" s="25"/>
      <c r="K628" s="25"/>
      <c r="L628" s="189"/>
      <c r="M628" s="246"/>
      <c r="P628" s="248"/>
    </row>
    <row r="629" spans="1:16" ht="51.75" x14ac:dyDescent="0.25">
      <c r="A629" s="40"/>
      <c r="B629" s="3" t="s">
        <v>383</v>
      </c>
      <c r="C629" s="2"/>
      <c r="D629" s="2"/>
      <c r="E629" s="2">
        <v>5481650</v>
      </c>
      <c r="F629" s="2"/>
      <c r="G629" s="2"/>
      <c r="H629" s="2"/>
      <c r="I629" s="25"/>
      <c r="J629" s="25"/>
      <c r="K629" s="25"/>
      <c r="L629" s="1" t="s">
        <v>289</v>
      </c>
      <c r="M629" s="246"/>
      <c r="P629" s="248"/>
    </row>
    <row r="630" spans="1:16" ht="15.75" hidden="1" x14ac:dyDescent="0.25">
      <c r="A630" s="40"/>
      <c r="B630" s="70"/>
      <c r="C630" s="2"/>
      <c r="D630" s="2"/>
      <c r="E630" s="2"/>
      <c r="F630" s="2"/>
      <c r="G630" s="2"/>
      <c r="H630" s="2"/>
      <c r="I630" s="25"/>
      <c r="J630" s="25"/>
      <c r="K630" s="25"/>
      <c r="L630" s="189"/>
      <c r="M630" s="246"/>
      <c r="P630" s="248"/>
    </row>
    <row r="631" spans="1:16" ht="15.75" hidden="1" x14ac:dyDescent="0.25">
      <c r="A631" s="40"/>
      <c r="B631" s="70"/>
      <c r="C631" s="2"/>
      <c r="D631" s="2"/>
      <c r="E631" s="2"/>
      <c r="F631" s="2"/>
      <c r="G631" s="2"/>
      <c r="H631" s="2"/>
      <c r="I631" s="25"/>
      <c r="J631" s="25"/>
      <c r="K631" s="25"/>
      <c r="L631" s="189"/>
      <c r="M631" s="246"/>
      <c r="P631" s="248"/>
    </row>
    <row r="632" spans="1:16" ht="15.75" hidden="1" x14ac:dyDescent="0.25">
      <c r="A632" s="40"/>
      <c r="B632" s="70"/>
      <c r="C632" s="2"/>
      <c r="D632" s="2"/>
      <c r="E632" s="2"/>
      <c r="F632" s="2"/>
      <c r="G632" s="2"/>
      <c r="H632" s="2"/>
      <c r="I632" s="25"/>
      <c r="J632" s="25"/>
      <c r="K632" s="25"/>
      <c r="L632" s="189"/>
      <c r="M632" s="246"/>
      <c r="P632" s="248"/>
    </row>
    <row r="633" spans="1:16" ht="15.75" hidden="1" x14ac:dyDescent="0.25">
      <c r="A633" s="40"/>
      <c r="B633" s="171" t="s">
        <v>71</v>
      </c>
      <c r="C633" s="6">
        <f>C634+C635+C636+C637</f>
        <v>0</v>
      </c>
      <c r="D633" s="6">
        <f>D634+D635+D636+D637</f>
        <v>0</v>
      </c>
      <c r="E633" s="6">
        <f>E634+E635+E636+E637</f>
        <v>0</v>
      </c>
      <c r="F633" s="6">
        <f>F634+F635+F636+F637</f>
        <v>0</v>
      </c>
      <c r="G633" s="6">
        <f>G634+G635+G636+G637+G638</f>
        <v>0</v>
      </c>
      <c r="H633" s="6">
        <f>H634+H635+H636+H637+H638</f>
        <v>0</v>
      </c>
      <c r="I633" s="25"/>
      <c r="J633" s="25"/>
      <c r="K633" s="25"/>
      <c r="L633" s="1"/>
      <c r="M633" s="246"/>
      <c r="P633" s="248"/>
    </row>
    <row r="634" spans="1:16" ht="15.75" hidden="1" x14ac:dyDescent="0.25">
      <c r="A634" s="40"/>
      <c r="B634" s="171"/>
      <c r="C634" s="6"/>
      <c r="D634" s="6"/>
      <c r="E634" s="6"/>
      <c r="F634" s="6"/>
      <c r="G634" s="6"/>
      <c r="H634" s="2"/>
      <c r="I634" s="25"/>
      <c r="J634" s="25"/>
      <c r="K634" s="25"/>
      <c r="L634" s="189"/>
      <c r="M634" s="246"/>
      <c r="P634" s="248"/>
    </row>
    <row r="635" spans="1:16" ht="15.75" hidden="1" x14ac:dyDescent="0.25">
      <c r="A635" s="40"/>
      <c r="B635" s="171"/>
      <c r="C635" s="6"/>
      <c r="D635" s="6"/>
      <c r="E635" s="6"/>
      <c r="F635" s="6"/>
      <c r="G635" s="6"/>
      <c r="H635" s="2"/>
      <c r="I635" s="25"/>
      <c r="J635" s="25"/>
      <c r="K635" s="25"/>
      <c r="L635" s="189"/>
      <c r="M635" s="246"/>
      <c r="P635" s="248"/>
    </row>
    <row r="636" spans="1:16" ht="15.75" hidden="1" x14ac:dyDescent="0.25">
      <c r="A636" s="40"/>
      <c r="B636" s="171"/>
      <c r="C636" s="6"/>
      <c r="D636" s="6"/>
      <c r="E636" s="6"/>
      <c r="F636" s="6"/>
      <c r="G636" s="6"/>
      <c r="H636" s="2"/>
      <c r="I636" s="25"/>
      <c r="J636" s="25"/>
      <c r="K636" s="25"/>
      <c r="L636" s="189"/>
      <c r="M636" s="246"/>
      <c r="P636" s="248"/>
    </row>
    <row r="637" spans="1:16" ht="15.75" hidden="1" x14ac:dyDescent="0.25">
      <c r="A637" s="40"/>
      <c r="B637" s="70"/>
      <c r="C637" s="2"/>
      <c r="D637" s="2"/>
      <c r="E637" s="2"/>
      <c r="F637" s="2"/>
      <c r="G637" s="2"/>
      <c r="H637" s="2"/>
      <c r="I637" s="25"/>
      <c r="J637" s="25"/>
      <c r="K637" s="25"/>
      <c r="L637" s="189"/>
      <c r="M637" s="246"/>
      <c r="P637" s="248"/>
    </row>
    <row r="638" spans="1:16" ht="15.75" hidden="1" x14ac:dyDescent="0.25">
      <c r="A638" s="40"/>
      <c r="B638" s="70"/>
      <c r="C638" s="2"/>
      <c r="D638" s="2"/>
      <c r="E638" s="2"/>
      <c r="F638" s="2"/>
      <c r="G638" s="2"/>
      <c r="H638" s="2"/>
      <c r="I638" s="25"/>
      <c r="J638" s="25"/>
      <c r="K638" s="25"/>
      <c r="L638" s="189"/>
      <c r="M638" s="246"/>
      <c r="P638" s="248"/>
    </row>
    <row r="639" spans="1:16" ht="37.5" hidden="1" customHeight="1" x14ac:dyDescent="0.25">
      <c r="A639" s="40"/>
      <c r="B639" s="23" t="s">
        <v>60</v>
      </c>
      <c r="C639" s="6">
        <f>C640+C643</f>
        <v>0</v>
      </c>
      <c r="D639" s="6">
        <f t="shared" ref="D639:K639" si="214">D640+D643</f>
        <v>0</v>
      </c>
      <c r="E639" s="6">
        <f t="shared" si="214"/>
        <v>0</v>
      </c>
      <c r="F639" s="6">
        <f t="shared" si="214"/>
        <v>0</v>
      </c>
      <c r="G639" s="6">
        <f>G640+G641+G642+G643</f>
        <v>0</v>
      </c>
      <c r="H639" s="6">
        <f>H640+H641+H642+H643</f>
        <v>0</v>
      </c>
      <c r="I639" s="6">
        <f t="shared" si="214"/>
        <v>0</v>
      </c>
      <c r="J639" s="6">
        <f t="shared" si="214"/>
        <v>0</v>
      </c>
      <c r="K639" s="6">
        <f t="shared" si="214"/>
        <v>0</v>
      </c>
      <c r="L639" s="189"/>
      <c r="M639" s="246"/>
      <c r="P639" s="248"/>
    </row>
    <row r="640" spans="1:16" ht="15.75" hidden="1" x14ac:dyDescent="0.25">
      <c r="A640" s="40"/>
      <c r="B640" s="70"/>
      <c r="C640" s="2"/>
      <c r="D640" s="2"/>
      <c r="E640" s="2"/>
      <c r="F640" s="2"/>
      <c r="G640" s="2"/>
      <c r="H640" s="2"/>
      <c r="I640" s="25"/>
      <c r="J640" s="25"/>
      <c r="K640" s="25"/>
      <c r="L640" s="189"/>
      <c r="M640" s="246"/>
      <c r="P640" s="248"/>
    </row>
    <row r="641" spans="1:16" ht="15.75" hidden="1" x14ac:dyDescent="0.25">
      <c r="A641" s="40"/>
      <c r="B641" s="70"/>
      <c r="C641" s="2"/>
      <c r="D641" s="2"/>
      <c r="E641" s="2"/>
      <c r="F641" s="2"/>
      <c r="G641" s="2"/>
      <c r="H641" s="2"/>
      <c r="I641" s="25"/>
      <c r="J641" s="25"/>
      <c r="K641" s="25"/>
      <c r="L641" s="1"/>
      <c r="M641" s="246"/>
      <c r="P641" s="248"/>
    </row>
    <row r="642" spans="1:16" ht="15.75" hidden="1" x14ac:dyDescent="0.25">
      <c r="A642" s="40"/>
      <c r="B642" s="70"/>
      <c r="C642" s="2"/>
      <c r="D642" s="2"/>
      <c r="E642" s="2"/>
      <c r="F642" s="2"/>
      <c r="G642" s="2"/>
      <c r="H642" s="2"/>
      <c r="I642" s="25"/>
      <c r="J642" s="25"/>
      <c r="K642" s="25"/>
      <c r="L642" s="1"/>
      <c r="M642" s="246"/>
      <c r="P642" s="248"/>
    </row>
    <row r="643" spans="1:16" ht="15.75" hidden="1" x14ac:dyDescent="0.25">
      <c r="A643" s="40"/>
      <c r="B643" s="70"/>
      <c r="C643" s="2"/>
      <c r="D643" s="2"/>
      <c r="E643" s="2"/>
      <c r="F643" s="2"/>
      <c r="G643" s="2"/>
      <c r="H643" s="2"/>
      <c r="I643" s="25"/>
      <c r="J643" s="25"/>
      <c r="K643" s="25"/>
      <c r="L643" s="189"/>
      <c r="M643" s="246"/>
      <c r="P643" s="248"/>
    </row>
    <row r="644" spans="1:16" ht="15.75" hidden="1" x14ac:dyDescent="0.25">
      <c r="A644" s="40"/>
      <c r="B644" s="70"/>
      <c r="C644" s="2"/>
      <c r="D644" s="2"/>
      <c r="E644" s="2"/>
      <c r="F644" s="2"/>
      <c r="G644" s="2"/>
      <c r="H644" s="2"/>
      <c r="I644" s="25"/>
      <c r="J644" s="25"/>
      <c r="K644" s="25"/>
      <c r="L644" s="189"/>
      <c r="M644" s="246"/>
      <c r="P644" s="248"/>
    </row>
    <row r="645" spans="1:16" ht="38.25" hidden="1" x14ac:dyDescent="0.25">
      <c r="A645" s="40"/>
      <c r="B645" s="49" t="s">
        <v>99</v>
      </c>
      <c r="C645" s="6">
        <f t="shared" ref="C645:H645" si="215">C646+C647+C648+C649+C650</f>
        <v>0</v>
      </c>
      <c r="D645" s="6">
        <f t="shared" si="215"/>
        <v>0</v>
      </c>
      <c r="E645" s="6">
        <f t="shared" si="215"/>
        <v>0</v>
      </c>
      <c r="F645" s="6">
        <f t="shared" si="215"/>
        <v>0</v>
      </c>
      <c r="G645" s="6">
        <f t="shared" si="215"/>
        <v>0</v>
      </c>
      <c r="H645" s="6">
        <f t="shared" si="215"/>
        <v>0</v>
      </c>
      <c r="I645" s="6">
        <f>I646</f>
        <v>0</v>
      </c>
      <c r="J645" s="6">
        <f>J646</f>
        <v>0</v>
      </c>
      <c r="K645" s="6">
        <f>K646</f>
        <v>0</v>
      </c>
      <c r="L645" s="1"/>
      <c r="M645" s="246"/>
      <c r="P645" s="248"/>
    </row>
    <row r="646" spans="1:16" ht="15.75" hidden="1" x14ac:dyDescent="0.25">
      <c r="A646" s="40"/>
      <c r="B646" s="188"/>
      <c r="C646" s="2"/>
      <c r="D646" s="2"/>
      <c r="E646" s="2"/>
      <c r="F646" s="2"/>
      <c r="G646" s="2"/>
      <c r="H646" s="2"/>
      <c r="I646" s="25"/>
      <c r="J646" s="25"/>
      <c r="K646" s="25"/>
      <c r="L646" s="1"/>
      <c r="M646" s="246"/>
      <c r="P646" s="248"/>
    </row>
    <row r="647" spans="1:16" ht="15.75" hidden="1" x14ac:dyDescent="0.25">
      <c r="A647" s="40"/>
      <c r="B647" s="188"/>
      <c r="C647" s="2"/>
      <c r="D647" s="2"/>
      <c r="E647" s="2"/>
      <c r="F647" s="2"/>
      <c r="G647" s="2"/>
      <c r="H647" s="2"/>
      <c r="I647" s="25"/>
      <c r="J647" s="25"/>
      <c r="K647" s="25"/>
      <c r="L647" s="189"/>
      <c r="M647" s="246"/>
      <c r="P647" s="248"/>
    </row>
    <row r="648" spans="1:16" ht="15.75" hidden="1" x14ac:dyDescent="0.25">
      <c r="A648" s="40"/>
      <c r="B648" s="171"/>
      <c r="C648" s="2"/>
      <c r="D648" s="2"/>
      <c r="E648" s="2"/>
      <c r="F648" s="2"/>
      <c r="G648" s="2"/>
      <c r="H648" s="2"/>
      <c r="I648" s="25"/>
      <c r="J648" s="25"/>
      <c r="K648" s="25"/>
      <c r="L648" s="189"/>
      <c r="M648" s="246"/>
      <c r="P648" s="248"/>
    </row>
    <row r="649" spans="1:16" ht="15.75" hidden="1" x14ac:dyDescent="0.25">
      <c r="A649" s="40"/>
      <c r="B649" s="171"/>
      <c r="C649" s="2"/>
      <c r="D649" s="2"/>
      <c r="E649" s="2"/>
      <c r="F649" s="2"/>
      <c r="G649" s="2"/>
      <c r="H649" s="2"/>
      <c r="I649" s="25"/>
      <c r="J649" s="25"/>
      <c r="K649" s="25"/>
      <c r="L649" s="189"/>
      <c r="M649" s="246"/>
      <c r="P649" s="248"/>
    </row>
    <row r="650" spans="1:16" ht="15.75" hidden="1" x14ac:dyDescent="0.25">
      <c r="A650" s="40"/>
      <c r="B650" s="171"/>
      <c r="C650" s="2"/>
      <c r="D650" s="2"/>
      <c r="E650" s="2"/>
      <c r="F650" s="2"/>
      <c r="G650" s="2"/>
      <c r="H650" s="2"/>
      <c r="I650" s="25"/>
      <c r="J650" s="25"/>
      <c r="K650" s="25"/>
      <c r="L650" s="1"/>
      <c r="M650" s="246"/>
      <c r="P650" s="248"/>
    </row>
    <row r="651" spans="1:16" ht="38.25" x14ac:dyDescent="0.25">
      <c r="A651" s="40"/>
      <c r="B651" s="171" t="s">
        <v>74</v>
      </c>
      <c r="C651" s="6">
        <f t="shared" ref="C651:H651" si="216">C652+C653+C654+C655+C656</f>
        <v>0</v>
      </c>
      <c r="D651" s="6">
        <f t="shared" si="216"/>
        <v>0</v>
      </c>
      <c r="E651" s="6">
        <f t="shared" si="216"/>
        <v>0</v>
      </c>
      <c r="F651" s="6">
        <f t="shared" si="216"/>
        <v>0</v>
      </c>
      <c r="G651" s="6">
        <f t="shared" si="216"/>
        <v>23956500</v>
      </c>
      <c r="H651" s="6">
        <f t="shared" si="216"/>
        <v>0</v>
      </c>
      <c r="I651" s="25"/>
      <c r="J651" s="25"/>
      <c r="K651" s="25"/>
      <c r="L651" s="189"/>
      <c r="M651" s="246"/>
      <c r="P651" s="248"/>
    </row>
    <row r="652" spans="1:16" ht="41.25" customHeight="1" x14ac:dyDescent="0.25">
      <c r="A652" s="40"/>
      <c r="B652" s="171"/>
      <c r="C652" s="2"/>
      <c r="D652" s="2"/>
      <c r="E652" s="2"/>
      <c r="F652" s="2"/>
      <c r="G652" s="2">
        <v>4756500</v>
      </c>
      <c r="H652" s="2"/>
      <c r="I652" s="25"/>
      <c r="J652" s="25"/>
      <c r="K652" s="25"/>
      <c r="L652" s="1" t="s">
        <v>276</v>
      </c>
      <c r="M652" s="246"/>
      <c r="P652" s="248"/>
    </row>
    <row r="653" spans="1:16" ht="45.75" customHeight="1" x14ac:dyDescent="0.25">
      <c r="A653" s="40"/>
      <c r="B653" s="171"/>
      <c r="C653" s="2"/>
      <c r="D653" s="2"/>
      <c r="E653" s="2"/>
      <c r="F653" s="2"/>
      <c r="G653" s="2">
        <v>19200000</v>
      </c>
      <c r="H653" s="2"/>
      <c r="I653" s="25"/>
      <c r="J653" s="25"/>
      <c r="K653" s="25"/>
      <c r="L653" s="189" t="s">
        <v>277</v>
      </c>
      <c r="M653" s="246"/>
      <c r="P653" s="248"/>
    </row>
    <row r="654" spans="1:16" ht="15.75" hidden="1" x14ac:dyDescent="0.25">
      <c r="A654" s="40"/>
      <c r="B654" s="171"/>
      <c r="C654" s="2"/>
      <c r="D654" s="2"/>
      <c r="E654" s="2"/>
      <c r="F654" s="2"/>
      <c r="G654" s="2"/>
      <c r="H654" s="2"/>
      <c r="I654" s="25"/>
      <c r="J654" s="25"/>
      <c r="K654" s="25"/>
      <c r="L654" s="189"/>
      <c r="M654" s="246"/>
      <c r="P654" s="248"/>
    </row>
    <row r="655" spans="1:16" ht="15.75" hidden="1" x14ac:dyDescent="0.25">
      <c r="A655" s="40"/>
      <c r="B655" s="171"/>
      <c r="C655" s="2"/>
      <c r="D655" s="2"/>
      <c r="E655" s="2"/>
      <c r="F655" s="2"/>
      <c r="G655" s="2"/>
      <c r="H655" s="2"/>
      <c r="I655" s="25"/>
      <c r="J655" s="25"/>
      <c r="K655" s="25"/>
      <c r="L655" s="189"/>
      <c r="M655" s="246"/>
      <c r="P655" s="248"/>
    </row>
    <row r="656" spans="1:16" ht="15.75" hidden="1" x14ac:dyDescent="0.25">
      <c r="A656" s="40"/>
      <c r="B656" s="171"/>
      <c r="C656" s="2"/>
      <c r="D656" s="2"/>
      <c r="E656" s="2"/>
      <c r="F656" s="2"/>
      <c r="G656" s="2"/>
      <c r="H656" s="2"/>
      <c r="I656" s="25"/>
      <c r="J656" s="25"/>
      <c r="K656" s="25"/>
      <c r="L656" s="189"/>
      <c r="M656" s="246"/>
      <c r="P656" s="248"/>
    </row>
    <row r="657" spans="1:16" ht="25.5" hidden="1" x14ac:dyDescent="0.25">
      <c r="A657" s="40"/>
      <c r="B657" s="171" t="s">
        <v>195</v>
      </c>
      <c r="C657" s="6">
        <f t="shared" ref="C657:H657" si="217">C658</f>
        <v>0</v>
      </c>
      <c r="D657" s="6">
        <f t="shared" si="217"/>
        <v>0</v>
      </c>
      <c r="E657" s="6">
        <f t="shared" si="217"/>
        <v>0</v>
      </c>
      <c r="F657" s="6">
        <f t="shared" si="217"/>
        <v>0</v>
      </c>
      <c r="G657" s="6">
        <f t="shared" si="217"/>
        <v>0</v>
      </c>
      <c r="H657" s="6">
        <f t="shared" si="217"/>
        <v>0</v>
      </c>
      <c r="I657" s="25"/>
      <c r="J657" s="25"/>
      <c r="K657" s="25"/>
      <c r="L657" s="189"/>
      <c r="M657" s="246"/>
      <c r="P657" s="248"/>
    </row>
    <row r="658" spans="1:16" ht="15.75" hidden="1" x14ac:dyDescent="0.25">
      <c r="A658" s="40"/>
      <c r="B658" s="171"/>
      <c r="C658" s="6"/>
      <c r="D658" s="6"/>
      <c r="E658" s="6"/>
      <c r="F658" s="6"/>
      <c r="G658" s="2"/>
      <c r="H658" s="2"/>
      <c r="I658" s="25"/>
      <c r="J658" s="25"/>
      <c r="K658" s="25"/>
      <c r="L658" s="189"/>
      <c r="M658" s="246"/>
      <c r="P658" s="248"/>
    </row>
    <row r="659" spans="1:16" ht="38.25" hidden="1" customHeight="1" x14ac:dyDescent="0.25">
      <c r="A659" s="40"/>
      <c r="B659" s="32" t="s">
        <v>78</v>
      </c>
      <c r="C659" s="6">
        <f t="shared" ref="C659:H659" si="218">C660+C661+C662+C663</f>
        <v>0</v>
      </c>
      <c r="D659" s="6">
        <f t="shared" si="218"/>
        <v>0</v>
      </c>
      <c r="E659" s="6">
        <f t="shared" si="218"/>
        <v>0</v>
      </c>
      <c r="F659" s="6">
        <f t="shared" si="218"/>
        <v>0</v>
      </c>
      <c r="G659" s="6">
        <f t="shared" si="218"/>
        <v>0</v>
      </c>
      <c r="H659" s="6">
        <f t="shared" si="218"/>
        <v>0</v>
      </c>
      <c r="I659" s="25"/>
      <c r="J659" s="25"/>
      <c r="K659" s="25"/>
      <c r="L659" s="1"/>
      <c r="M659" s="246"/>
      <c r="P659" s="248"/>
    </row>
    <row r="660" spans="1:16" ht="15.75" hidden="1" x14ac:dyDescent="0.25">
      <c r="A660" s="40"/>
      <c r="B660" s="32"/>
      <c r="C660" s="6"/>
      <c r="D660" s="6"/>
      <c r="E660" s="6"/>
      <c r="F660" s="6"/>
      <c r="G660" s="6"/>
      <c r="H660" s="2"/>
      <c r="I660" s="25"/>
      <c r="J660" s="25"/>
      <c r="K660" s="25"/>
      <c r="L660" s="189"/>
      <c r="M660" s="246"/>
      <c r="P660" s="248"/>
    </row>
    <row r="661" spans="1:16" ht="15.75" hidden="1" x14ac:dyDescent="0.25">
      <c r="A661" s="40"/>
      <c r="B661" s="188"/>
      <c r="C661" s="193"/>
      <c r="D661" s="2"/>
      <c r="E661" s="2"/>
      <c r="F661" s="2"/>
      <c r="G661" s="2"/>
      <c r="H661" s="2"/>
      <c r="I661" s="25"/>
      <c r="J661" s="25"/>
      <c r="K661" s="25"/>
      <c r="L661" s="189"/>
      <c r="M661" s="246"/>
      <c r="P661" s="248"/>
    </row>
    <row r="662" spans="1:16" ht="15.75" hidden="1" x14ac:dyDescent="0.25">
      <c r="A662" s="40"/>
      <c r="B662" s="70"/>
      <c r="C662" s="193"/>
      <c r="D662" s="2"/>
      <c r="E662" s="2"/>
      <c r="F662" s="2"/>
      <c r="G662" s="2"/>
      <c r="H662" s="2"/>
      <c r="I662" s="25"/>
      <c r="J662" s="25"/>
      <c r="K662" s="25"/>
      <c r="L662" s="189"/>
      <c r="M662" s="246"/>
      <c r="P662" s="248"/>
    </row>
    <row r="663" spans="1:16" ht="15.75" hidden="1" x14ac:dyDescent="0.25">
      <c r="A663" s="40"/>
      <c r="B663" s="70"/>
      <c r="C663" s="193"/>
      <c r="D663" s="2"/>
      <c r="E663" s="2"/>
      <c r="F663" s="2"/>
      <c r="G663" s="2"/>
      <c r="H663" s="2"/>
      <c r="I663" s="25"/>
      <c r="J663" s="25"/>
      <c r="K663" s="25"/>
      <c r="L663" s="1"/>
      <c r="M663" s="246"/>
      <c r="P663" s="248"/>
    </row>
    <row r="664" spans="1:16" ht="25.5" x14ac:dyDescent="0.25">
      <c r="A664" s="40"/>
      <c r="B664" s="32" t="s">
        <v>79</v>
      </c>
      <c r="C664" s="191">
        <f t="shared" ref="C664:H664" si="219">C665+C666+C667+C668</f>
        <v>0</v>
      </c>
      <c r="D664" s="191">
        <f t="shared" si="219"/>
        <v>0</v>
      </c>
      <c r="E664" s="191">
        <f t="shared" si="219"/>
        <v>0</v>
      </c>
      <c r="F664" s="191">
        <f t="shared" si="219"/>
        <v>0</v>
      </c>
      <c r="G664" s="191">
        <f t="shared" si="219"/>
        <v>110000</v>
      </c>
      <c r="H664" s="191">
        <f t="shared" si="219"/>
        <v>110000</v>
      </c>
      <c r="I664" s="25"/>
      <c r="J664" s="25"/>
      <c r="K664" s="25"/>
      <c r="L664" s="1"/>
      <c r="M664" s="246"/>
      <c r="P664" s="248"/>
    </row>
    <row r="665" spans="1:16" ht="31.5" customHeight="1" x14ac:dyDescent="0.25">
      <c r="A665" s="40"/>
      <c r="B665" s="188"/>
      <c r="C665" s="193"/>
      <c r="D665" s="2"/>
      <c r="E665" s="2"/>
      <c r="F665" s="2"/>
      <c r="G665" s="2">
        <v>110000</v>
      </c>
      <c r="H665" s="2">
        <v>110000</v>
      </c>
      <c r="I665" s="25"/>
      <c r="J665" s="25"/>
      <c r="K665" s="25"/>
      <c r="L665" s="189" t="s">
        <v>278</v>
      </c>
      <c r="M665" s="246"/>
      <c r="P665" s="248"/>
    </row>
    <row r="666" spans="1:16" ht="15.75" hidden="1" x14ac:dyDescent="0.25">
      <c r="A666" s="40"/>
      <c r="B666" s="188"/>
      <c r="C666" s="193"/>
      <c r="D666" s="2"/>
      <c r="E666" s="2"/>
      <c r="F666" s="2"/>
      <c r="G666" s="2"/>
      <c r="H666" s="2"/>
      <c r="I666" s="25"/>
      <c r="J666" s="25"/>
      <c r="K666" s="25"/>
      <c r="L666" s="189"/>
      <c r="M666" s="246"/>
      <c r="P666" s="248"/>
    </row>
    <row r="667" spans="1:16" ht="15.75" hidden="1" x14ac:dyDescent="0.25">
      <c r="A667" s="40"/>
      <c r="B667" s="70"/>
      <c r="C667" s="193"/>
      <c r="D667" s="2"/>
      <c r="E667" s="2"/>
      <c r="F667" s="2"/>
      <c r="G667" s="2"/>
      <c r="H667" s="2"/>
      <c r="I667" s="25"/>
      <c r="J667" s="25"/>
      <c r="K667" s="25"/>
      <c r="L667" s="189"/>
      <c r="M667" s="246"/>
      <c r="P667" s="248"/>
    </row>
    <row r="668" spans="1:16" ht="15.75" hidden="1" x14ac:dyDescent="0.25">
      <c r="A668" s="40"/>
      <c r="B668" s="70"/>
      <c r="C668" s="193"/>
      <c r="D668" s="2"/>
      <c r="E668" s="2"/>
      <c r="F668" s="2"/>
      <c r="G668" s="2"/>
      <c r="H668" s="2"/>
      <c r="I668" s="25"/>
      <c r="J668" s="25"/>
      <c r="K668" s="25"/>
      <c r="L668" s="1"/>
      <c r="M668" s="246"/>
      <c r="P668" s="248"/>
    </row>
    <row r="669" spans="1:16" ht="25.5" hidden="1" x14ac:dyDescent="0.25">
      <c r="A669" s="40"/>
      <c r="B669" s="32" t="s">
        <v>217</v>
      </c>
      <c r="C669" s="191">
        <f t="shared" ref="C669:H669" si="220">C670+C671+C672</f>
        <v>0</v>
      </c>
      <c r="D669" s="191">
        <f t="shared" si="220"/>
        <v>0</v>
      </c>
      <c r="E669" s="191">
        <f t="shared" si="220"/>
        <v>0</v>
      </c>
      <c r="F669" s="191">
        <f t="shared" si="220"/>
        <v>0</v>
      </c>
      <c r="G669" s="191">
        <f t="shared" si="220"/>
        <v>0</v>
      </c>
      <c r="H669" s="191">
        <f t="shared" si="220"/>
        <v>0</v>
      </c>
      <c r="I669" s="25"/>
      <c r="J669" s="25"/>
      <c r="K669" s="25"/>
      <c r="L669" s="1"/>
      <c r="M669" s="246"/>
      <c r="P669" s="248"/>
    </row>
    <row r="670" spans="1:16" ht="15.75" hidden="1" x14ac:dyDescent="0.25">
      <c r="A670" s="40"/>
      <c r="B670" s="70"/>
      <c r="C670" s="193"/>
      <c r="D670" s="2"/>
      <c r="E670" s="2"/>
      <c r="F670" s="2"/>
      <c r="G670" s="2"/>
      <c r="H670" s="2"/>
      <c r="I670" s="25"/>
      <c r="J670" s="25"/>
      <c r="K670" s="25"/>
      <c r="L670" s="1"/>
      <c r="M670" s="246"/>
      <c r="P670" s="248"/>
    </row>
    <row r="671" spans="1:16" ht="15.75" hidden="1" x14ac:dyDescent="0.25">
      <c r="A671" s="40"/>
      <c r="B671" s="70"/>
      <c r="C671" s="193"/>
      <c r="D671" s="2"/>
      <c r="E671" s="2"/>
      <c r="F671" s="2"/>
      <c r="G671" s="2"/>
      <c r="H671" s="2"/>
      <c r="I671" s="25"/>
      <c r="J671" s="25"/>
      <c r="K671" s="25"/>
      <c r="L671" s="1"/>
      <c r="M671" s="246"/>
      <c r="P671" s="248"/>
    </row>
    <row r="672" spans="1:16" ht="15.75" hidden="1" x14ac:dyDescent="0.25">
      <c r="A672" s="40"/>
      <c r="B672" s="70"/>
      <c r="C672" s="193"/>
      <c r="D672" s="2"/>
      <c r="E672" s="2"/>
      <c r="F672" s="2"/>
      <c r="G672" s="2"/>
      <c r="H672" s="2"/>
      <c r="I672" s="25"/>
      <c r="J672" s="25"/>
      <c r="K672" s="25"/>
      <c r="L672" s="189"/>
      <c r="M672" s="246"/>
      <c r="P672" s="248"/>
    </row>
    <row r="673" spans="1:16" ht="25.5" hidden="1" x14ac:dyDescent="0.25">
      <c r="A673" s="40"/>
      <c r="B673" s="171" t="s">
        <v>80</v>
      </c>
      <c r="C673" s="191">
        <f>C674+C675</f>
        <v>0</v>
      </c>
      <c r="D673" s="191">
        <f t="shared" ref="D673:K673" si="221">D674+D675</f>
        <v>0</v>
      </c>
      <c r="E673" s="191">
        <f t="shared" si="221"/>
        <v>0</v>
      </c>
      <c r="F673" s="191">
        <f t="shared" si="221"/>
        <v>0</v>
      </c>
      <c r="G673" s="191">
        <f t="shared" si="221"/>
        <v>0</v>
      </c>
      <c r="H673" s="191">
        <f t="shared" si="221"/>
        <v>0</v>
      </c>
      <c r="I673" s="191">
        <f t="shared" si="221"/>
        <v>0</v>
      </c>
      <c r="J673" s="191">
        <f t="shared" si="221"/>
        <v>0</v>
      </c>
      <c r="K673" s="191">
        <f t="shared" si="221"/>
        <v>0</v>
      </c>
      <c r="L673" s="1"/>
      <c r="M673" s="246"/>
      <c r="P673" s="248"/>
    </row>
    <row r="674" spans="1:16" ht="15.75" hidden="1" x14ac:dyDescent="0.25">
      <c r="A674" s="40"/>
      <c r="B674" s="188"/>
      <c r="C674" s="193"/>
      <c r="D674" s="2"/>
      <c r="E674" s="2"/>
      <c r="F674" s="2"/>
      <c r="G674" s="2"/>
      <c r="H674" s="2"/>
      <c r="I674" s="25"/>
      <c r="J674" s="25"/>
      <c r="K674" s="25"/>
      <c r="L674" s="189"/>
      <c r="M674" s="246"/>
      <c r="P674" s="248"/>
    </row>
    <row r="675" spans="1:16" ht="15.75" hidden="1" x14ac:dyDescent="0.25">
      <c r="A675" s="40"/>
      <c r="B675" s="188"/>
      <c r="C675" s="193"/>
      <c r="D675" s="2"/>
      <c r="E675" s="2"/>
      <c r="F675" s="2"/>
      <c r="G675" s="2"/>
      <c r="H675" s="2"/>
      <c r="I675" s="25"/>
      <c r="J675" s="25"/>
      <c r="K675" s="25"/>
      <c r="L675" s="189"/>
      <c r="M675" s="246"/>
      <c r="P675" s="248"/>
    </row>
    <row r="676" spans="1:16" ht="15.75" x14ac:dyDescent="0.25">
      <c r="A676" s="40"/>
      <c r="B676" s="171" t="s">
        <v>62</v>
      </c>
      <c r="C676" s="191">
        <f>SUM(C678:C696)</f>
        <v>0</v>
      </c>
      <c r="D676" s="191">
        <f>SUM(D678:D696)</f>
        <v>0</v>
      </c>
      <c r="E676" s="191">
        <f>SUM(E678:E696)</f>
        <v>1000000</v>
      </c>
      <c r="F676" s="191">
        <f>SUM(F678:F696)</f>
        <v>1148000</v>
      </c>
      <c r="G676" s="191">
        <f>SUM(G677:G698)</f>
        <v>60963473</v>
      </c>
      <c r="H676" s="191">
        <f>SUM(H677:H698)</f>
        <v>18741097</v>
      </c>
      <c r="I676" s="25"/>
      <c r="J676" s="25"/>
      <c r="K676" s="25"/>
      <c r="L676" s="1"/>
      <c r="M676" s="246"/>
      <c r="P676" s="248"/>
    </row>
    <row r="677" spans="1:16" ht="37.5" customHeight="1" x14ac:dyDescent="0.25">
      <c r="A677" s="40"/>
      <c r="B677" s="192" t="s">
        <v>421</v>
      </c>
      <c r="C677" s="193"/>
      <c r="D677" s="2"/>
      <c r="E677" s="2"/>
      <c r="F677" s="2"/>
      <c r="G677" s="2">
        <f>40000000+1722376</f>
        <v>41722376</v>
      </c>
      <c r="H677" s="2"/>
      <c r="I677" s="25"/>
      <c r="J677" s="25"/>
      <c r="K677" s="25"/>
      <c r="L677" s="28" t="s">
        <v>567</v>
      </c>
      <c r="M677" s="246"/>
      <c r="P677" s="248"/>
    </row>
    <row r="678" spans="1:16" ht="69" customHeight="1" x14ac:dyDescent="0.25">
      <c r="A678" s="40"/>
      <c r="B678" s="188"/>
      <c r="C678" s="193"/>
      <c r="D678" s="2"/>
      <c r="E678" s="2"/>
      <c r="F678" s="2"/>
      <c r="G678" s="2">
        <v>500000</v>
      </c>
      <c r="H678" s="2"/>
      <c r="I678" s="25"/>
      <c r="J678" s="25"/>
      <c r="K678" s="25"/>
      <c r="L678" s="34" t="s">
        <v>391</v>
      </c>
      <c r="M678" s="246"/>
      <c r="P678" s="248"/>
    </row>
    <row r="679" spans="1:16" ht="42.75" customHeight="1" x14ac:dyDescent="0.25">
      <c r="A679" s="40"/>
      <c r="B679" s="188"/>
      <c r="C679" s="193"/>
      <c r="D679" s="2"/>
      <c r="E679" s="2"/>
      <c r="F679" s="2"/>
      <c r="G679" s="2">
        <v>40000</v>
      </c>
      <c r="H679" s="2">
        <v>40000</v>
      </c>
      <c r="I679" s="25"/>
      <c r="J679" s="25"/>
      <c r="K679" s="25"/>
      <c r="L679" s="189" t="s">
        <v>279</v>
      </c>
      <c r="M679" s="246"/>
      <c r="P679" s="248"/>
    </row>
    <row r="680" spans="1:16" ht="46.5" customHeight="1" x14ac:dyDescent="0.25">
      <c r="A680" s="40"/>
      <c r="B680" s="70"/>
      <c r="C680" s="193"/>
      <c r="D680" s="2"/>
      <c r="E680" s="2">
        <v>1000000</v>
      </c>
      <c r="F680" s="2">
        <v>1000000</v>
      </c>
      <c r="G680" s="2"/>
      <c r="H680" s="2"/>
      <c r="I680" s="25"/>
      <c r="J680" s="25"/>
      <c r="K680" s="25"/>
      <c r="L680" s="1" t="s">
        <v>568</v>
      </c>
      <c r="M680" s="246"/>
      <c r="P680" s="248"/>
    </row>
    <row r="681" spans="1:16" ht="67.5" customHeight="1" x14ac:dyDescent="0.25">
      <c r="A681" s="40"/>
      <c r="B681" s="30"/>
      <c r="C681" s="193"/>
      <c r="D681" s="2"/>
      <c r="E681" s="2"/>
      <c r="F681" s="2"/>
      <c r="G681" s="2">
        <v>1999877</v>
      </c>
      <c r="H681" s="2">
        <v>1999877</v>
      </c>
      <c r="I681" s="25"/>
      <c r="J681" s="25"/>
      <c r="K681" s="25"/>
      <c r="L681" s="189" t="s">
        <v>440</v>
      </c>
      <c r="M681" s="246"/>
      <c r="P681" s="248"/>
    </row>
    <row r="682" spans="1:16" ht="57.75" hidden="1" customHeight="1" x14ac:dyDescent="0.25">
      <c r="A682" s="40"/>
      <c r="B682" s="30"/>
      <c r="C682" s="193"/>
      <c r="D682" s="2"/>
      <c r="E682" s="2"/>
      <c r="F682" s="2"/>
      <c r="G682" s="2"/>
      <c r="H682" s="2"/>
      <c r="I682" s="25"/>
      <c r="J682" s="25"/>
      <c r="K682" s="25"/>
      <c r="L682" s="189"/>
      <c r="M682" s="246"/>
      <c r="P682" s="248"/>
    </row>
    <row r="683" spans="1:16" ht="57" customHeight="1" x14ac:dyDescent="0.25">
      <c r="A683" s="40"/>
      <c r="B683" s="30"/>
      <c r="C683" s="193"/>
      <c r="D683" s="2"/>
      <c r="E683" s="2"/>
      <c r="F683" s="2"/>
      <c r="G683" s="194">
        <v>701220</v>
      </c>
      <c r="H683" s="2">
        <v>701220</v>
      </c>
      <c r="I683" s="195"/>
      <c r="J683" s="25"/>
      <c r="K683" s="25"/>
      <c r="L683" s="189" t="s">
        <v>280</v>
      </c>
      <c r="M683" s="246"/>
      <c r="P683" s="248"/>
    </row>
    <row r="684" spans="1:16" ht="44.25" customHeight="1" x14ac:dyDescent="0.25">
      <c r="A684" s="40"/>
      <c r="B684" s="30"/>
      <c r="C684" s="193"/>
      <c r="D684" s="2"/>
      <c r="E684" s="2"/>
      <c r="F684" s="2"/>
      <c r="G684" s="194">
        <f>15226174+773826</f>
        <v>16000000</v>
      </c>
      <c r="H684" s="194">
        <f>15226174+773826</f>
        <v>16000000</v>
      </c>
      <c r="I684" s="195"/>
      <c r="J684" s="25"/>
      <c r="K684" s="25"/>
      <c r="L684" s="1" t="s">
        <v>569</v>
      </c>
      <c r="M684" s="246"/>
      <c r="P684" s="248"/>
    </row>
    <row r="685" spans="1:16" ht="28.5" customHeight="1" x14ac:dyDescent="0.25">
      <c r="A685" s="40"/>
      <c r="B685" s="30"/>
      <c r="C685" s="193"/>
      <c r="D685" s="2"/>
      <c r="E685" s="2"/>
      <c r="F685" s="2">
        <v>148000</v>
      </c>
      <c r="G685" s="194"/>
      <c r="H685" s="194"/>
      <c r="I685" s="195"/>
      <c r="J685" s="25"/>
      <c r="K685" s="25"/>
      <c r="L685" s="189" t="s">
        <v>390</v>
      </c>
      <c r="M685" s="246"/>
      <c r="P685" s="248"/>
    </row>
    <row r="686" spans="1:16" ht="30" hidden="1" customHeight="1" x14ac:dyDescent="0.25">
      <c r="A686" s="40"/>
      <c r="B686" s="30"/>
      <c r="C686" s="193"/>
      <c r="D686" s="2"/>
      <c r="E686" s="2"/>
      <c r="F686" s="2"/>
      <c r="G686" s="2"/>
      <c r="H686" s="2"/>
      <c r="I686" s="25"/>
      <c r="J686" s="25"/>
      <c r="K686" s="25"/>
      <c r="L686" s="189"/>
      <c r="M686" s="246"/>
      <c r="P686" s="248"/>
    </row>
    <row r="687" spans="1:16" ht="15.75" hidden="1" x14ac:dyDescent="0.25">
      <c r="A687" s="40"/>
      <c r="B687" s="30"/>
      <c r="C687" s="193"/>
      <c r="D687" s="2"/>
      <c r="E687" s="2"/>
      <c r="F687" s="2"/>
      <c r="G687" s="2"/>
      <c r="H687" s="2"/>
      <c r="I687" s="25"/>
      <c r="J687" s="25"/>
      <c r="K687" s="25"/>
      <c r="L687" s="189"/>
      <c r="M687" s="246"/>
      <c r="P687" s="248"/>
    </row>
    <row r="688" spans="1:16" ht="15.75" hidden="1" x14ac:dyDescent="0.25">
      <c r="A688" s="40"/>
      <c r="B688" s="30"/>
      <c r="C688" s="193"/>
      <c r="D688" s="2"/>
      <c r="E688" s="2"/>
      <c r="F688" s="2"/>
      <c r="G688" s="2"/>
      <c r="H688" s="2"/>
      <c r="I688" s="25"/>
      <c r="J688" s="25"/>
      <c r="K688" s="25"/>
      <c r="L688" s="189"/>
      <c r="M688" s="246"/>
      <c r="P688" s="248"/>
    </row>
    <row r="689" spans="1:16" ht="15.75" hidden="1" x14ac:dyDescent="0.25">
      <c r="A689" s="40"/>
      <c r="B689" s="30"/>
      <c r="C689" s="193"/>
      <c r="D689" s="2"/>
      <c r="E689" s="2"/>
      <c r="F689" s="2"/>
      <c r="G689" s="2"/>
      <c r="H689" s="2"/>
      <c r="I689" s="25"/>
      <c r="J689" s="25"/>
      <c r="K689" s="25"/>
      <c r="L689" s="189"/>
      <c r="M689" s="246"/>
      <c r="P689" s="248"/>
    </row>
    <row r="690" spans="1:16" ht="15.75" hidden="1" x14ac:dyDescent="0.25">
      <c r="A690" s="40"/>
      <c r="B690" s="30"/>
      <c r="C690" s="193"/>
      <c r="D690" s="2"/>
      <c r="E690" s="2"/>
      <c r="F690" s="2"/>
      <c r="G690" s="2"/>
      <c r="H690" s="2"/>
      <c r="I690" s="25"/>
      <c r="J690" s="25"/>
      <c r="K690" s="25"/>
      <c r="L690" s="189"/>
      <c r="M690" s="246"/>
      <c r="P690" s="248"/>
    </row>
    <row r="691" spans="1:16" ht="15.75" hidden="1" x14ac:dyDescent="0.25">
      <c r="A691" s="40"/>
      <c r="B691" s="30"/>
      <c r="C691" s="193"/>
      <c r="D691" s="2"/>
      <c r="E691" s="2"/>
      <c r="F691" s="2"/>
      <c r="G691" s="2"/>
      <c r="H691" s="2"/>
      <c r="I691" s="25"/>
      <c r="J691" s="25"/>
      <c r="K691" s="25"/>
      <c r="L691" s="189"/>
      <c r="M691" s="246"/>
      <c r="P691" s="248"/>
    </row>
    <row r="692" spans="1:16" ht="15.75" hidden="1" x14ac:dyDescent="0.25">
      <c r="A692" s="40"/>
      <c r="B692" s="30"/>
      <c r="C692" s="193"/>
      <c r="D692" s="2"/>
      <c r="E692" s="2"/>
      <c r="F692" s="2"/>
      <c r="G692" s="2"/>
      <c r="H692" s="2"/>
      <c r="I692" s="25"/>
      <c r="J692" s="25"/>
      <c r="K692" s="25"/>
      <c r="L692" s="189"/>
      <c r="M692" s="246"/>
      <c r="P692" s="248"/>
    </row>
    <row r="693" spans="1:16" ht="15.75" hidden="1" x14ac:dyDescent="0.25">
      <c r="A693" s="40"/>
      <c r="B693" s="30"/>
      <c r="C693" s="193"/>
      <c r="D693" s="2"/>
      <c r="E693" s="2"/>
      <c r="F693" s="2"/>
      <c r="G693" s="2"/>
      <c r="H693" s="2"/>
      <c r="I693" s="25"/>
      <c r="J693" s="25"/>
      <c r="K693" s="25"/>
      <c r="L693" s="1"/>
      <c r="M693" s="246"/>
      <c r="P693" s="248"/>
    </row>
    <row r="694" spans="1:16" ht="15.75" hidden="1" x14ac:dyDescent="0.25">
      <c r="A694" s="40"/>
      <c r="B694" s="30"/>
      <c r="C694" s="193"/>
      <c r="D694" s="2"/>
      <c r="E694" s="2"/>
      <c r="F694" s="2"/>
      <c r="G694" s="2"/>
      <c r="H694" s="2"/>
      <c r="I694" s="25"/>
      <c r="J694" s="25"/>
      <c r="K694" s="25"/>
      <c r="L694" s="1"/>
      <c r="M694" s="246"/>
      <c r="P694" s="248"/>
    </row>
    <row r="695" spans="1:16" ht="15.75" hidden="1" x14ac:dyDescent="0.25">
      <c r="A695" s="40"/>
      <c r="B695" s="30"/>
      <c r="C695" s="193"/>
      <c r="D695" s="2"/>
      <c r="E695" s="2"/>
      <c r="F695" s="2"/>
      <c r="G695" s="2"/>
      <c r="H695" s="2"/>
      <c r="I695" s="25"/>
      <c r="J695" s="25"/>
      <c r="K695" s="25"/>
      <c r="L695" s="189"/>
      <c r="M695" s="246"/>
      <c r="P695" s="248"/>
    </row>
    <row r="696" spans="1:16" ht="15.75" hidden="1" x14ac:dyDescent="0.25">
      <c r="A696" s="40"/>
      <c r="B696" s="30"/>
      <c r="C696" s="193"/>
      <c r="D696" s="2"/>
      <c r="E696" s="2"/>
      <c r="F696" s="2"/>
      <c r="G696" s="2"/>
      <c r="H696" s="2"/>
      <c r="I696" s="25"/>
      <c r="J696" s="25"/>
      <c r="K696" s="25"/>
      <c r="L696" s="189"/>
      <c r="M696" s="246"/>
      <c r="P696" s="248"/>
    </row>
    <row r="697" spans="1:16" ht="15.75" hidden="1" x14ac:dyDescent="0.25">
      <c r="A697" s="40"/>
      <c r="B697" s="30"/>
      <c r="C697" s="193"/>
      <c r="D697" s="2"/>
      <c r="E697" s="2"/>
      <c r="F697" s="2"/>
      <c r="G697" s="2"/>
      <c r="H697" s="2"/>
      <c r="I697" s="25"/>
      <c r="J697" s="25"/>
      <c r="K697" s="25"/>
      <c r="L697" s="189"/>
      <c r="M697" s="246"/>
      <c r="P697" s="248"/>
    </row>
    <row r="698" spans="1:16" ht="15.75" hidden="1" x14ac:dyDescent="0.25">
      <c r="A698" s="40"/>
      <c r="B698" s="30"/>
      <c r="C698" s="193"/>
      <c r="D698" s="2"/>
      <c r="E698" s="2"/>
      <c r="F698" s="2"/>
      <c r="G698" s="2"/>
      <c r="H698" s="2"/>
      <c r="I698" s="25"/>
      <c r="J698" s="25"/>
      <c r="K698" s="25"/>
      <c r="L698" s="28"/>
      <c r="M698" s="246"/>
      <c r="P698" s="248"/>
    </row>
    <row r="699" spans="1:16" ht="48" customHeight="1" x14ac:dyDescent="0.25">
      <c r="A699" s="40"/>
      <c r="B699" s="171" t="s">
        <v>196</v>
      </c>
      <c r="C699" s="191">
        <f t="shared" ref="C699:H699" si="222">C700+C701+C702</f>
        <v>0</v>
      </c>
      <c r="D699" s="191">
        <f t="shared" si="222"/>
        <v>0</v>
      </c>
      <c r="E699" s="191">
        <f t="shared" si="222"/>
        <v>748119</v>
      </c>
      <c r="F699" s="191">
        <f t="shared" si="222"/>
        <v>0</v>
      </c>
      <c r="G699" s="191">
        <f t="shared" si="222"/>
        <v>0</v>
      </c>
      <c r="H699" s="191">
        <f t="shared" si="222"/>
        <v>0</v>
      </c>
      <c r="I699" s="25"/>
      <c r="J699" s="25"/>
      <c r="K699" s="25"/>
      <c r="L699" s="1"/>
      <c r="M699" s="246"/>
      <c r="P699" s="248"/>
    </row>
    <row r="700" spans="1:16" ht="54" customHeight="1" x14ac:dyDescent="0.25">
      <c r="A700" s="40"/>
      <c r="B700" s="70"/>
      <c r="C700" s="193"/>
      <c r="D700" s="2"/>
      <c r="E700" s="2">
        <v>748119</v>
      </c>
      <c r="F700" s="2"/>
      <c r="G700" s="2"/>
      <c r="H700" s="2"/>
      <c r="I700" s="25"/>
      <c r="J700" s="25"/>
      <c r="K700" s="25"/>
      <c r="L700" s="72" t="s">
        <v>570</v>
      </c>
      <c r="M700" s="246"/>
      <c r="P700" s="248"/>
    </row>
    <row r="701" spans="1:16" ht="15.75" hidden="1" x14ac:dyDescent="0.25">
      <c r="A701" s="40"/>
      <c r="B701" s="70"/>
      <c r="C701" s="193"/>
      <c r="D701" s="2"/>
      <c r="E701" s="2"/>
      <c r="F701" s="2"/>
      <c r="G701" s="2"/>
      <c r="H701" s="2"/>
      <c r="I701" s="25"/>
      <c r="J701" s="25"/>
      <c r="K701" s="25"/>
      <c r="L701" s="189"/>
      <c r="M701" s="246"/>
      <c r="P701" s="248"/>
    </row>
    <row r="702" spans="1:16" ht="15.75" hidden="1" x14ac:dyDescent="0.25">
      <c r="A702" s="40"/>
      <c r="B702" s="70"/>
      <c r="C702" s="193"/>
      <c r="D702" s="2"/>
      <c r="E702" s="2"/>
      <c r="F702" s="2"/>
      <c r="G702" s="2"/>
      <c r="H702" s="2"/>
      <c r="I702" s="25"/>
      <c r="J702" s="25"/>
      <c r="K702" s="25"/>
      <c r="L702" s="189"/>
      <c r="M702" s="246"/>
      <c r="P702" s="248"/>
    </row>
    <row r="703" spans="1:16" ht="25.5" hidden="1" x14ac:dyDescent="0.25">
      <c r="A703" s="40"/>
      <c r="B703" s="23" t="s">
        <v>114</v>
      </c>
      <c r="C703" s="191">
        <f t="shared" ref="C703:H703" si="223">C704+C705+C706</f>
        <v>0</v>
      </c>
      <c r="D703" s="191">
        <f t="shared" si="223"/>
        <v>0</v>
      </c>
      <c r="E703" s="191">
        <f t="shared" si="223"/>
        <v>0</v>
      </c>
      <c r="F703" s="191">
        <f t="shared" si="223"/>
        <v>0</v>
      </c>
      <c r="G703" s="191">
        <f t="shared" si="223"/>
        <v>0</v>
      </c>
      <c r="H703" s="191">
        <f t="shared" si="223"/>
        <v>0</v>
      </c>
      <c r="I703" s="186"/>
      <c r="J703" s="186"/>
      <c r="K703" s="186"/>
      <c r="L703" s="196"/>
      <c r="M703" s="246"/>
      <c r="P703" s="248"/>
    </row>
    <row r="704" spans="1:16" ht="15.75" hidden="1" x14ac:dyDescent="0.25">
      <c r="A704" s="40"/>
      <c r="B704" s="171"/>
      <c r="C704" s="191"/>
      <c r="D704" s="6"/>
      <c r="E704" s="6"/>
      <c r="F704" s="6"/>
      <c r="G704" s="6"/>
      <c r="H704" s="2"/>
      <c r="I704" s="186"/>
      <c r="J704" s="186"/>
      <c r="K704" s="186"/>
      <c r="L704" s="189"/>
      <c r="M704" s="246"/>
      <c r="P704" s="248"/>
    </row>
    <row r="705" spans="1:16" ht="15.75" hidden="1" x14ac:dyDescent="0.25">
      <c r="A705" s="40"/>
      <c r="B705" s="30"/>
      <c r="C705" s="193"/>
      <c r="D705" s="2"/>
      <c r="E705" s="2"/>
      <c r="F705" s="2"/>
      <c r="G705" s="2"/>
      <c r="H705" s="2"/>
      <c r="I705" s="25"/>
      <c r="J705" s="25"/>
      <c r="K705" s="25"/>
      <c r="L705" s="189"/>
      <c r="M705" s="246"/>
      <c r="P705" s="248"/>
    </row>
    <row r="706" spans="1:16" ht="15.75" hidden="1" x14ac:dyDescent="0.25">
      <c r="A706" s="40"/>
      <c r="B706" s="30"/>
      <c r="C706" s="193"/>
      <c r="D706" s="2"/>
      <c r="E706" s="2"/>
      <c r="F706" s="2"/>
      <c r="G706" s="2"/>
      <c r="H706" s="2"/>
      <c r="I706" s="25"/>
      <c r="J706" s="25"/>
      <c r="K706" s="25"/>
      <c r="L706" s="189"/>
      <c r="M706" s="246"/>
      <c r="P706" s="248"/>
    </row>
    <row r="707" spans="1:16" ht="25.5" x14ac:dyDescent="0.25">
      <c r="A707" s="40"/>
      <c r="B707" s="122" t="s">
        <v>190</v>
      </c>
      <c r="C707" s="191">
        <f t="shared" ref="C707:H707" si="224">C708+C709+C710+C711</f>
        <v>0</v>
      </c>
      <c r="D707" s="191">
        <f t="shared" si="224"/>
        <v>0</v>
      </c>
      <c r="E707" s="191">
        <f t="shared" si="224"/>
        <v>0</v>
      </c>
      <c r="F707" s="191">
        <f t="shared" si="224"/>
        <v>0</v>
      </c>
      <c r="G707" s="191">
        <f t="shared" si="224"/>
        <v>0</v>
      </c>
      <c r="H707" s="191">
        <f t="shared" si="224"/>
        <v>8000</v>
      </c>
      <c r="I707" s="25"/>
      <c r="J707" s="25"/>
      <c r="K707" s="25"/>
      <c r="L707" s="190"/>
      <c r="M707" s="246"/>
      <c r="P707" s="248"/>
    </row>
    <row r="708" spans="1:16" ht="54" customHeight="1" x14ac:dyDescent="0.25">
      <c r="A708" s="40"/>
      <c r="B708" s="31"/>
      <c r="C708" s="193"/>
      <c r="D708" s="2"/>
      <c r="E708" s="2"/>
      <c r="F708" s="2"/>
      <c r="G708" s="2"/>
      <c r="H708" s="193">
        <v>8000</v>
      </c>
      <c r="I708" s="25"/>
      <c r="J708" s="25"/>
      <c r="K708" s="25"/>
      <c r="L708" s="30" t="s">
        <v>571</v>
      </c>
      <c r="M708" s="246"/>
      <c r="P708" s="248"/>
    </row>
    <row r="709" spans="1:16" ht="15.75" hidden="1" x14ac:dyDescent="0.25">
      <c r="A709" s="40"/>
      <c r="B709" s="30"/>
      <c r="C709" s="193"/>
      <c r="D709" s="2"/>
      <c r="E709" s="2"/>
      <c r="F709" s="2"/>
      <c r="G709" s="2"/>
      <c r="H709" s="2"/>
      <c r="I709" s="25"/>
      <c r="J709" s="25"/>
      <c r="K709" s="25"/>
      <c r="L709" s="189"/>
      <c r="M709" s="246"/>
      <c r="P709" s="248"/>
    </row>
    <row r="710" spans="1:16" ht="15.75" hidden="1" x14ac:dyDescent="0.25">
      <c r="A710" s="40"/>
      <c r="B710" s="30"/>
      <c r="C710" s="193"/>
      <c r="D710" s="2"/>
      <c r="E710" s="2"/>
      <c r="F710" s="2"/>
      <c r="G710" s="2"/>
      <c r="H710" s="2"/>
      <c r="I710" s="25"/>
      <c r="J710" s="25"/>
      <c r="K710" s="25"/>
      <c r="L710" s="189"/>
      <c r="M710" s="246"/>
      <c r="P710" s="248"/>
    </row>
    <row r="711" spans="1:16" ht="15.75" hidden="1" x14ac:dyDescent="0.25">
      <c r="A711" s="40"/>
      <c r="B711" s="30"/>
      <c r="C711" s="193"/>
      <c r="D711" s="2"/>
      <c r="E711" s="2"/>
      <c r="F711" s="2"/>
      <c r="G711" s="2"/>
      <c r="H711" s="2"/>
      <c r="I711" s="25"/>
      <c r="J711" s="25"/>
      <c r="K711" s="25"/>
      <c r="L711" s="189"/>
      <c r="M711" s="246"/>
      <c r="P711" s="248"/>
    </row>
    <row r="712" spans="1:16" ht="38.25" x14ac:dyDescent="0.25">
      <c r="A712" s="40"/>
      <c r="B712" s="171" t="s">
        <v>197</v>
      </c>
      <c r="C712" s="191">
        <f t="shared" ref="C712:H712" si="225">C713+C714+C715+C716</f>
        <v>0</v>
      </c>
      <c r="D712" s="191">
        <f t="shared" si="225"/>
        <v>0</v>
      </c>
      <c r="E712" s="191">
        <f t="shared" si="225"/>
        <v>0</v>
      </c>
      <c r="F712" s="191">
        <f t="shared" si="225"/>
        <v>0</v>
      </c>
      <c r="G712" s="191">
        <f t="shared" si="225"/>
        <v>7200</v>
      </c>
      <c r="H712" s="191">
        <f t="shared" si="225"/>
        <v>7200</v>
      </c>
      <c r="I712" s="25"/>
      <c r="J712" s="25"/>
      <c r="K712" s="25"/>
      <c r="L712" s="189"/>
      <c r="M712" s="246"/>
      <c r="P712" s="248"/>
    </row>
    <row r="713" spans="1:16" ht="29.25" customHeight="1" x14ac:dyDescent="0.25">
      <c r="A713" s="40"/>
      <c r="B713" s="188"/>
      <c r="C713" s="193"/>
      <c r="D713" s="2"/>
      <c r="E713" s="2"/>
      <c r="F713" s="2"/>
      <c r="G713" s="2">
        <v>7200</v>
      </c>
      <c r="H713" s="193">
        <v>7200</v>
      </c>
      <c r="I713" s="25"/>
      <c r="J713" s="25"/>
      <c r="K713" s="25"/>
      <c r="L713" s="189" t="s">
        <v>290</v>
      </c>
      <c r="M713" s="246"/>
      <c r="P713" s="248"/>
    </row>
    <row r="714" spans="1:16" ht="15.75" hidden="1" x14ac:dyDescent="0.25">
      <c r="A714" s="40"/>
      <c r="B714" s="70"/>
      <c r="C714" s="193"/>
      <c r="D714" s="2"/>
      <c r="E714" s="2"/>
      <c r="F714" s="2"/>
      <c r="G714" s="2"/>
      <c r="H714" s="2"/>
      <c r="I714" s="25"/>
      <c r="J714" s="25"/>
      <c r="K714" s="25"/>
      <c r="L714" s="189"/>
      <c r="M714" s="246"/>
      <c r="P714" s="248"/>
    </row>
    <row r="715" spans="1:16" ht="15.75" hidden="1" x14ac:dyDescent="0.25">
      <c r="A715" s="40"/>
      <c r="B715" s="70"/>
      <c r="C715" s="193"/>
      <c r="D715" s="2"/>
      <c r="E715" s="2"/>
      <c r="F715" s="2"/>
      <c r="G715" s="2"/>
      <c r="H715" s="2"/>
      <c r="I715" s="25"/>
      <c r="J715" s="25"/>
      <c r="K715" s="25"/>
      <c r="L715" s="189"/>
      <c r="M715" s="246"/>
      <c r="P715" s="248"/>
    </row>
    <row r="716" spans="1:16" ht="15.75" hidden="1" x14ac:dyDescent="0.25">
      <c r="A716" s="40"/>
      <c r="B716" s="70"/>
      <c r="C716" s="193"/>
      <c r="D716" s="2"/>
      <c r="E716" s="2"/>
      <c r="F716" s="2"/>
      <c r="G716" s="2"/>
      <c r="H716" s="2"/>
      <c r="I716" s="25"/>
      <c r="J716" s="25"/>
      <c r="K716" s="25"/>
      <c r="L716" s="189"/>
      <c r="M716" s="246"/>
      <c r="P716" s="248"/>
    </row>
    <row r="717" spans="1:16" ht="25.5" x14ac:dyDescent="0.25">
      <c r="A717" s="40"/>
      <c r="B717" s="23" t="s">
        <v>199</v>
      </c>
      <c r="C717" s="191">
        <f t="shared" ref="C717:H717" si="226">C718+C719</f>
        <v>0</v>
      </c>
      <c r="D717" s="191">
        <f t="shared" si="226"/>
        <v>0</v>
      </c>
      <c r="E717" s="191">
        <f t="shared" si="226"/>
        <v>0</v>
      </c>
      <c r="F717" s="191">
        <f t="shared" si="226"/>
        <v>0</v>
      </c>
      <c r="G717" s="191">
        <f t="shared" si="226"/>
        <v>90000</v>
      </c>
      <c r="H717" s="191">
        <f t="shared" si="226"/>
        <v>90000</v>
      </c>
      <c r="I717" s="25"/>
      <c r="J717" s="25"/>
      <c r="K717" s="25"/>
      <c r="L717" s="189"/>
      <c r="M717" s="246"/>
      <c r="P717" s="248"/>
    </row>
    <row r="718" spans="1:16" ht="33.75" customHeight="1" x14ac:dyDescent="0.25">
      <c r="A718" s="40"/>
      <c r="B718" s="171"/>
      <c r="C718" s="191"/>
      <c r="D718" s="191"/>
      <c r="E718" s="191"/>
      <c r="F718" s="191"/>
      <c r="G718" s="193">
        <v>90000</v>
      </c>
      <c r="H718" s="193">
        <v>90000</v>
      </c>
      <c r="I718" s="25"/>
      <c r="J718" s="25"/>
      <c r="K718" s="25"/>
      <c r="L718" s="21" t="s">
        <v>493</v>
      </c>
      <c r="M718" s="246"/>
      <c r="P718" s="248"/>
    </row>
    <row r="719" spans="1:16" ht="15.75" hidden="1" x14ac:dyDescent="0.25">
      <c r="A719" s="40"/>
      <c r="B719" s="171"/>
      <c r="C719" s="193"/>
      <c r="D719" s="2"/>
      <c r="E719" s="2"/>
      <c r="F719" s="2"/>
      <c r="G719" s="2"/>
      <c r="H719" s="2"/>
      <c r="I719" s="25"/>
      <c r="J719" s="25"/>
      <c r="K719" s="25"/>
      <c r="L719" s="189"/>
      <c r="M719" s="246"/>
      <c r="P719" s="248"/>
    </row>
    <row r="720" spans="1:16" ht="15.75" hidden="1" x14ac:dyDescent="0.25">
      <c r="A720" s="40"/>
      <c r="B720" s="171"/>
      <c r="C720" s="193"/>
      <c r="D720" s="2"/>
      <c r="E720" s="2"/>
      <c r="F720" s="2"/>
      <c r="G720" s="2"/>
      <c r="H720" s="2"/>
      <c r="I720" s="25"/>
      <c r="J720" s="25"/>
      <c r="K720" s="25"/>
      <c r="L720" s="189"/>
      <c r="M720" s="246"/>
      <c r="P720" s="248"/>
    </row>
    <row r="721" spans="1:16" ht="38.25" hidden="1" x14ac:dyDescent="0.25">
      <c r="A721" s="40"/>
      <c r="B721" s="171" t="s">
        <v>198</v>
      </c>
      <c r="C721" s="191">
        <f t="shared" ref="C721:H721" si="227">C722+C723+C724</f>
        <v>0</v>
      </c>
      <c r="D721" s="191">
        <f t="shared" si="227"/>
        <v>0</v>
      </c>
      <c r="E721" s="191">
        <f t="shared" si="227"/>
        <v>0</v>
      </c>
      <c r="F721" s="191">
        <f t="shared" si="227"/>
        <v>0</v>
      </c>
      <c r="G721" s="191">
        <f t="shared" si="227"/>
        <v>0</v>
      </c>
      <c r="H721" s="191">
        <f t="shared" si="227"/>
        <v>0</v>
      </c>
      <c r="I721" s="25"/>
      <c r="J721" s="25"/>
      <c r="K721" s="25"/>
      <c r="L721" s="189"/>
      <c r="M721" s="246"/>
      <c r="P721" s="248"/>
    </row>
    <row r="722" spans="1:16" ht="15.75" hidden="1" x14ac:dyDescent="0.25">
      <c r="A722" s="40"/>
      <c r="B722" s="171"/>
      <c r="C722" s="193"/>
      <c r="D722" s="2"/>
      <c r="E722" s="2"/>
      <c r="F722" s="2"/>
      <c r="G722" s="2"/>
      <c r="H722" s="2"/>
      <c r="I722" s="25"/>
      <c r="J722" s="25"/>
      <c r="K722" s="25"/>
      <c r="L722" s="189"/>
      <c r="M722" s="246"/>
      <c r="P722" s="248"/>
    </row>
    <row r="723" spans="1:16" ht="15.75" hidden="1" x14ac:dyDescent="0.25">
      <c r="A723" s="40"/>
      <c r="B723" s="171"/>
      <c r="C723" s="193"/>
      <c r="D723" s="2"/>
      <c r="E723" s="2"/>
      <c r="F723" s="2"/>
      <c r="G723" s="2"/>
      <c r="H723" s="2"/>
      <c r="I723" s="25"/>
      <c r="J723" s="25"/>
      <c r="K723" s="25"/>
      <c r="L723" s="189"/>
      <c r="M723" s="246"/>
      <c r="P723" s="248"/>
    </row>
    <row r="724" spans="1:16" ht="15.75" hidden="1" x14ac:dyDescent="0.25">
      <c r="A724" s="40"/>
      <c r="B724" s="171"/>
      <c r="C724" s="193"/>
      <c r="D724" s="2"/>
      <c r="E724" s="2"/>
      <c r="F724" s="2"/>
      <c r="G724" s="2"/>
      <c r="H724" s="2"/>
      <c r="I724" s="25"/>
      <c r="J724" s="25"/>
      <c r="K724" s="25"/>
      <c r="L724" s="189"/>
      <c r="M724" s="246"/>
      <c r="P724" s="248"/>
    </row>
    <row r="725" spans="1:16" ht="25.5" x14ac:dyDescent="0.25">
      <c r="A725" s="40"/>
      <c r="B725" s="171" t="s">
        <v>192</v>
      </c>
      <c r="C725" s="191">
        <f t="shared" ref="C725:H725" si="228">C726+C727</f>
        <v>0</v>
      </c>
      <c r="D725" s="191">
        <f t="shared" si="228"/>
        <v>0</v>
      </c>
      <c r="E725" s="191">
        <f t="shared" si="228"/>
        <v>0</v>
      </c>
      <c r="F725" s="191">
        <f t="shared" si="228"/>
        <v>0</v>
      </c>
      <c r="G725" s="191">
        <f t="shared" si="228"/>
        <v>122583</v>
      </c>
      <c r="H725" s="191">
        <f t="shared" si="228"/>
        <v>122583</v>
      </c>
      <c r="I725" s="25"/>
      <c r="J725" s="25"/>
      <c r="K725" s="25"/>
      <c r="L725" s="1"/>
      <c r="M725" s="246"/>
      <c r="P725" s="248"/>
    </row>
    <row r="726" spans="1:16" ht="31.5" customHeight="1" x14ac:dyDescent="0.25">
      <c r="A726" s="40"/>
      <c r="B726" s="70"/>
      <c r="C726" s="193"/>
      <c r="D726" s="2"/>
      <c r="E726" s="2"/>
      <c r="F726" s="2"/>
      <c r="G726" s="2">
        <v>122583</v>
      </c>
      <c r="H726" s="2">
        <v>122583</v>
      </c>
      <c r="I726" s="25"/>
      <c r="J726" s="25"/>
      <c r="K726" s="25"/>
      <c r="L726" s="189" t="s">
        <v>290</v>
      </c>
      <c r="M726" s="246"/>
      <c r="P726" s="248"/>
    </row>
    <row r="727" spans="1:16" ht="15.75" hidden="1" x14ac:dyDescent="0.25">
      <c r="A727" s="40"/>
      <c r="B727" s="70"/>
      <c r="C727" s="193"/>
      <c r="D727" s="2"/>
      <c r="E727" s="2"/>
      <c r="F727" s="2"/>
      <c r="G727" s="2"/>
      <c r="H727" s="2"/>
      <c r="I727" s="25"/>
      <c r="J727" s="25"/>
      <c r="K727" s="25"/>
      <c r="L727" s="189"/>
      <c r="M727" s="246"/>
      <c r="P727" s="248"/>
    </row>
    <row r="728" spans="1:16" ht="38.25" hidden="1" x14ac:dyDescent="0.25">
      <c r="A728" s="40"/>
      <c r="B728" s="171" t="s">
        <v>200</v>
      </c>
      <c r="C728" s="191">
        <f t="shared" ref="C728:H728" si="229">C729+C730+C731</f>
        <v>0</v>
      </c>
      <c r="D728" s="191">
        <f t="shared" si="229"/>
        <v>0</v>
      </c>
      <c r="E728" s="191">
        <f t="shared" si="229"/>
        <v>0</v>
      </c>
      <c r="F728" s="191">
        <f t="shared" si="229"/>
        <v>0</v>
      </c>
      <c r="G728" s="191">
        <f t="shared" si="229"/>
        <v>0</v>
      </c>
      <c r="H728" s="191">
        <f t="shared" si="229"/>
        <v>0</v>
      </c>
      <c r="I728" s="25"/>
      <c r="J728" s="25"/>
      <c r="K728" s="25"/>
      <c r="L728" s="189"/>
      <c r="M728" s="246"/>
      <c r="P728" s="248"/>
    </row>
    <row r="729" spans="1:16" ht="15.75" hidden="1" x14ac:dyDescent="0.25">
      <c r="A729" s="40"/>
      <c r="B729" s="70"/>
      <c r="C729" s="193"/>
      <c r="D729" s="2"/>
      <c r="E729" s="2"/>
      <c r="F729" s="2"/>
      <c r="G729" s="2"/>
      <c r="H729" s="2"/>
      <c r="I729" s="25"/>
      <c r="J729" s="25"/>
      <c r="K729" s="25"/>
      <c r="L729" s="189"/>
      <c r="M729" s="246"/>
      <c r="P729" s="248"/>
    </row>
    <row r="730" spans="1:16" ht="15.75" hidden="1" x14ac:dyDescent="0.25">
      <c r="A730" s="40"/>
      <c r="B730" s="70"/>
      <c r="C730" s="193"/>
      <c r="D730" s="2"/>
      <c r="E730" s="2"/>
      <c r="F730" s="2"/>
      <c r="G730" s="2"/>
      <c r="H730" s="2"/>
      <c r="I730" s="25"/>
      <c r="J730" s="25"/>
      <c r="K730" s="25"/>
      <c r="L730" s="189"/>
      <c r="M730" s="246"/>
      <c r="P730" s="248"/>
    </row>
    <row r="731" spans="1:16" ht="15.75" hidden="1" x14ac:dyDescent="0.25">
      <c r="A731" s="40"/>
      <c r="B731" s="70"/>
      <c r="C731" s="193"/>
      <c r="D731" s="2"/>
      <c r="E731" s="2"/>
      <c r="F731" s="2"/>
      <c r="G731" s="2"/>
      <c r="H731" s="2"/>
      <c r="I731" s="25"/>
      <c r="J731" s="25"/>
      <c r="K731" s="25"/>
      <c r="L731" s="189"/>
      <c r="M731" s="246"/>
      <c r="P731" s="248"/>
    </row>
    <row r="732" spans="1:16" ht="38.25" hidden="1" x14ac:dyDescent="0.25">
      <c r="A732" s="40"/>
      <c r="B732" s="171" t="s">
        <v>201</v>
      </c>
      <c r="C732" s="191">
        <f t="shared" ref="C732:H732" si="230">C733+C734+C735</f>
        <v>0</v>
      </c>
      <c r="D732" s="191">
        <f t="shared" si="230"/>
        <v>0</v>
      </c>
      <c r="E732" s="191">
        <f t="shared" si="230"/>
        <v>0</v>
      </c>
      <c r="F732" s="191">
        <f t="shared" si="230"/>
        <v>0</v>
      </c>
      <c r="G732" s="191">
        <f t="shared" si="230"/>
        <v>0</v>
      </c>
      <c r="H732" s="191">
        <f t="shared" si="230"/>
        <v>0</v>
      </c>
      <c r="I732" s="25"/>
      <c r="J732" s="25"/>
      <c r="K732" s="25"/>
      <c r="L732" s="189"/>
      <c r="M732" s="246"/>
      <c r="P732" s="248"/>
    </row>
    <row r="733" spans="1:16" ht="15.75" hidden="1" x14ac:dyDescent="0.25">
      <c r="A733" s="40"/>
      <c r="B733" s="70"/>
      <c r="C733" s="193"/>
      <c r="D733" s="2"/>
      <c r="E733" s="2"/>
      <c r="F733" s="2"/>
      <c r="G733" s="2"/>
      <c r="H733" s="2"/>
      <c r="I733" s="25"/>
      <c r="J733" s="25"/>
      <c r="K733" s="25"/>
      <c r="L733" s="189"/>
      <c r="M733" s="246"/>
      <c r="P733" s="248"/>
    </row>
    <row r="734" spans="1:16" ht="15.75" hidden="1" x14ac:dyDescent="0.25">
      <c r="A734" s="40"/>
      <c r="B734" s="70"/>
      <c r="C734" s="193"/>
      <c r="D734" s="2"/>
      <c r="E734" s="2"/>
      <c r="F734" s="2"/>
      <c r="G734" s="2"/>
      <c r="H734" s="2"/>
      <c r="I734" s="25"/>
      <c r="J734" s="25"/>
      <c r="K734" s="25"/>
      <c r="L734" s="189"/>
      <c r="M734" s="246"/>
      <c r="P734" s="248"/>
    </row>
    <row r="735" spans="1:16" ht="15.75" hidden="1" x14ac:dyDescent="0.25">
      <c r="A735" s="40"/>
      <c r="B735" s="70"/>
      <c r="C735" s="193"/>
      <c r="D735" s="2"/>
      <c r="E735" s="2"/>
      <c r="F735" s="2"/>
      <c r="G735" s="2"/>
      <c r="H735" s="2"/>
      <c r="I735" s="25"/>
      <c r="J735" s="25"/>
      <c r="K735" s="25"/>
      <c r="L735" s="1"/>
      <c r="M735" s="246"/>
      <c r="P735" s="248"/>
    </row>
    <row r="736" spans="1:16" ht="38.25" hidden="1" x14ac:dyDescent="0.25">
      <c r="A736" s="40"/>
      <c r="B736" s="171" t="s">
        <v>81</v>
      </c>
      <c r="C736" s="191">
        <f t="shared" ref="C736:H736" si="231">C737+C738</f>
        <v>0</v>
      </c>
      <c r="D736" s="191">
        <f t="shared" si="231"/>
        <v>0</v>
      </c>
      <c r="E736" s="191">
        <f t="shared" si="231"/>
        <v>0</v>
      </c>
      <c r="F736" s="191">
        <f t="shared" si="231"/>
        <v>0</v>
      </c>
      <c r="G736" s="191">
        <f t="shared" si="231"/>
        <v>0</v>
      </c>
      <c r="H736" s="191">
        <f t="shared" si="231"/>
        <v>0</v>
      </c>
      <c r="I736" s="25"/>
      <c r="J736" s="25"/>
      <c r="K736" s="25"/>
      <c r="L736" s="1"/>
      <c r="M736" s="246"/>
      <c r="P736" s="248"/>
    </row>
    <row r="737" spans="1:16" ht="15.75" hidden="1" x14ac:dyDescent="0.25">
      <c r="A737" s="40"/>
      <c r="B737" s="70"/>
      <c r="C737" s="193"/>
      <c r="D737" s="2"/>
      <c r="E737" s="2"/>
      <c r="F737" s="2"/>
      <c r="G737" s="2"/>
      <c r="H737" s="2"/>
      <c r="I737" s="25"/>
      <c r="J737" s="25"/>
      <c r="K737" s="25"/>
      <c r="L737" s="189"/>
      <c r="M737" s="246"/>
      <c r="P737" s="248"/>
    </row>
    <row r="738" spans="1:16" ht="15.75" hidden="1" x14ac:dyDescent="0.25">
      <c r="A738" s="40"/>
      <c r="B738" s="30"/>
      <c r="C738" s="193"/>
      <c r="D738" s="2"/>
      <c r="E738" s="2"/>
      <c r="F738" s="2"/>
      <c r="G738" s="2"/>
      <c r="H738" s="2"/>
      <c r="I738" s="25"/>
      <c r="J738" s="25"/>
      <c r="K738" s="25"/>
      <c r="L738" s="189"/>
      <c r="M738" s="246"/>
      <c r="P738" s="248"/>
    </row>
    <row r="739" spans="1:16" ht="25.5" hidden="1" x14ac:dyDescent="0.25">
      <c r="A739" s="40"/>
      <c r="B739" s="171" t="s">
        <v>202</v>
      </c>
      <c r="C739" s="191">
        <f t="shared" ref="C739:H739" si="232">C740+C741+C742</f>
        <v>0</v>
      </c>
      <c r="D739" s="191">
        <f t="shared" si="232"/>
        <v>0</v>
      </c>
      <c r="E739" s="191">
        <f t="shared" si="232"/>
        <v>0</v>
      </c>
      <c r="F739" s="191">
        <f t="shared" si="232"/>
        <v>0</v>
      </c>
      <c r="G739" s="191">
        <f t="shared" si="232"/>
        <v>0</v>
      </c>
      <c r="H739" s="191">
        <f t="shared" si="232"/>
        <v>0</v>
      </c>
      <c r="I739" s="25"/>
      <c r="J739" s="25"/>
      <c r="K739" s="25"/>
      <c r="L739" s="189"/>
      <c r="M739" s="246"/>
      <c r="P739" s="248"/>
    </row>
    <row r="740" spans="1:16" ht="31.5" hidden="1" customHeight="1" x14ac:dyDescent="0.25">
      <c r="A740" s="40"/>
      <c r="B740" s="171"/>
      <c r="C740" s="193"/>
      <c r="D740" s="2"/>
      <c r="E740" s="2"/>
      <c r="F740" s="2"/>
      <c r="G740" s="2"/>
      <c r="H740" s="2"/>
      <c r="I740" s="25"/>
      <c r="J740" s="25"/>
      <c r="K740" s="25"/>
      <c r="L740" s="189"/>
      <c r="M740" s="246"/>
      <c r="P740" s="248"/>
    </row>
    <row r="741" spans="1:16" ht="15.75" hidden="1" x14ac:dyDescent="0.25">
      <c r="A741" s="40"/>
      <c r="B741" s="30"/>
      <c r="C741" s="193"/>
      <c r="D741" s="2"/>
      <c r="E741" s="2"/>
      <c r="F741" s="2"/>
      <c r="G741" s="2"/>
      <c r="H741" s="2"/>
      <c r="I741" s="25"/>
      <c r="J741" s="25"/>
      <c r="K741" s="25"/>
      <c r="L741" s="189"/>
      <c r="M741" s="246"/>
      <c r="P741" s="248"/>
    </row>
    <row r="742" spans="1:16" ht="15.75" hidden="1" x14ac:dyDescent="0.25">
      <c r="A742" s="40"/>
      <c r="B742" s="30"/>
      <c r="C742" s="193"/>
      <c r="D742" s="2"/>
      <c r="E742" s="2"/>
      <c r="F742" s="2"/>
      <c r="G742" s="2"/>
      <c r="H742" s="2"/>
      <c r="I742" s="25"/>
      <c r="J742" s="25"/>
      <c r="K742" s="25"/>
      <c r="L742" s="189"/>
      <c r="M742" s="246"/>
      <c r="P742" s="248"/>
    </row>
    <row r="743" spans="1:16" ht="25.5" hidden="1" x14ac:dyDescent="0.25">
      <c r="A743" s="40"/>
      <c r="B743" s="171" t="s">
        <v>185</v>
      </c>
      <c r="C743" s="191">
        <f t="shared" ref="C743:H743" si="233">C744+C745+C746</f>
        <v>0</v>
      </c>
      <c r="D743" s="191">
        <f t="shared" si="233"/>
        <v>0</v>
      </c>
      <c r="E743" s="191">
        <f t="shared" si="233"/>
        <v>0</v>
      </c>
      <c r="F743" s="191">
        <f t="shared" si="233"/>
        <v>0</v>
      </c>
      <c r="G743" s="191">
        <f t="shared" si="233"/>
        <v>0</v>
      </c>
      <c r="H743" s="191">
        <f t="shared" si="233"/>
        <v>0</v>
      </c>
      <c r="I743" s="25"/>
      <c r="J743" s="25"/>
      <c r="K743" s="25"/>
      <c r="L743" s="189"/>
      <c r="M743" s="246"/>
      <c r="P743" s="248"/>
    </row>
    <row r="744" spans="1:16" ht="15.75" hidden="1" x14ac:dyDescent="0.25">
      <c r="A744" s="40"/>
      <c r="B744" s="171"/>
      <c r="C744" s="191"/>
      <c r="D744" s="6"/>
      <c r="E744" s="6"/>
      <c r="F744" s="6"/>
      <c r="G744" s="6"/>
      <c r="H744" s="2"/>
      <c r="I744" s="25"/>
      <c r="J744" s="25"/>
      <c r="K744" s="25"/>
      <c r="L744" s="189"/>
      <c r="M744" s="246"/>
      <c r="P744" s="248"/>
    </row>
    <row r="745" spans="1:16" ht="15.75" hidden="1" x14ac:dyDescent="0.25">
      <c r="A745" s="40"/>
      <c r="B745" s="70"/>
      <c r="C745" s="193"/>
      <c r="D745" s="2"/>
      <c r="E745" s="2"/>
      <c r="F745" s="2"/>
      <c r="G745" s="2"/>
      <c r="H745" s="2"/>
      <c r="I745" s="25"/>
      <c r="J745" s="25"/>
      <c r="K745" s="25"/>
      <c r="L745" s="189"/>
      <c r="M745" s="246"/>
      <c r="P745" s="248"/>
    </row>
    <row r="746" spans="1:16" ht="15.75" hidden="1" x14ac:dyDescent="0.25">
      <c r="A746" s="40"/>
      <c r="B746" s="30"/>
      <c r="C746" s="193"/>
      <c r="D746" s="2"/>
      <c r="E746" s="2"/>
      <c r="F746" s="2"/>
      <c r="G746" s="2"/>
      <c r="H746" s="2"/>
      <c r="I746" s="25"/>
      <c r="J746" s="25"/>
      <c r="K746" s="25"/>
      <c r="L746" s="189"/>
      <c r="M746" s="246"/>
      <c r="P746" s="248"/>
    </row>
    <row r="747" spans="1:16" ht="25.5" hidden="1" x14ac:dyDescent="0.25">
      <c r="A747" s="40"/>
      <c r="B747" s="171" t="s">
        <v>138</v>
      </c>
      <c r="C747" s="191">
        <f>C748+C749</f>
        <v>0</v>
      </c>
      <c r="D747" s="191">
        <f t="shared" ref="D747:K747" si="234">D748+D749</f>
        <v>0</v>
      </c>
      <c r="E747" s="191">
        <f t="shared" si="234"/>
        <v>0</v>
      </c>
      <c r="F747" s="191">
        <f t="shared" si="234"/>
        <v>0</v>
      </c>
      <c r="G747" s="191">
        <f t="shared" si="234"/>
        <v>0</v>
      </c>
      <c r="H747" s="191">
        <f t="shared" si="234"/>
        <v>0</v>
      </c>
      <c r="I747" s="191">
        <f t="shared" si="234"/>
        <v>0</v>
      </c>
      <c r="J747" s="191">
        <f t="shared" si="234"/>
        <v>0</v>
      </c>
      <c r="K747" s="191">
        <f t="shared" si="234"/>
        <v>0</v>
      </c>
      <c r="L747" s="1"/>
      <c r="M747" s="246"/>
      <c r="P747" s="248"/>
    </row>
    <row r="748" spans="1:16" ht="15.75" hidden="1" x14ac:dyDescent="0.25">
      <c r="A748" s="40"/>
      <c r="B748" s="70"/>
      <c r="C748" s="193"/>
      <c r="D748" s="2"/>
      <c r="E748" s="2"/>
      <c r="F748" s="2"/>
      <c r="G748" s="2"/>
      <c r="H748" s="2"/>
      <c r="I748" s="25"/>
      <c r="J748" s="25"/>
      <c r="K748" s="25"/>
      <c r="L748" s="1"/>
      <c r="M748" s="246"/>
      <c r="P748" s="248"/>
    </row>
    <row r="749" spans="1:16" ht="15.75" hidden="1" x14ac:dyDescent="0.25">
      <c r="A749" s="40"/>
      <c r="B749" s="70"/>
      <c r="C749" s="193"/>
      <c r="D749" s="2"/>
      <c r="E749" s="2"/>
      <c r="F749" s="2"/>
      <c r="G749" s="2"/>
      <c r="H749" s="2"/>
      <c r="I749" s="25"/>
      <c r="J749" s="25"/>
      <c r="K749" s="25"/>
      <c r="L749" s="189"/>
      <c r="M749" s="246"/>
      <c r="P749" s="248"/>
    </row>
    <row r="750" spans="1:16" ht="25.5" x14ac:dyDescent="0.25">
      <c r="A750" s="40"/>
      <c r="B750" s="171" t="s">
        <v>56</v>
      </c>
      <c r="C750" s="191">
        <f t="shared" ref="C750:H750" si="235">C751+C752+C753+C754</f>
        <v>0</v>
      </c>
      <c r="D750" s="191">
        <f t="shared" si="235"/>
        <v>0</v>
      </c>
      <c r="E750" s="191">
        <f t="shared" si="235"/>
        <v>9153620</v>
      </c>
      <c r="F750" s="191">
        <f t="shared" si="235"/>
        <v>0</v>
      </c>
      <c r="G750" s="191">
        <f t="shared" si="235"/>
        <v>107960</v>
      </c>
      <c r="H750" s="191">
        <f t="shared" si="235"/>
        <v>107960</v>
      </c>
      <c r="I750" s="25"/>
      <c r="J750" s="25"/>
      <c r="K750" s="25"/>
      <c r="L750" s="189"/>
      <c r="M750" s="246"/>
      <c r="P750" s="248"/>
    </row>
    <row r="751" spans="1:16" ht="57.75" customHeight="1" x14ac:dyDescent="0.25">
      <c r="A751" s="40"/>
      <c r="B751" s="171"/>
      <c r="C751" s="193"/>
      <c r="D751" s="2"/>
      <c r="E751" s="2"/>
      <c r="F751" s="2"/>
      <c r="G751" s="2">
        <v>107960</v>
      </c>
      <c r="H751" s="193">
        <v>107960</v>
      </c>
      <c r="I751" s="25"/>
      <c r="J751" s="25"/>
      <c r="K751" s="25"/>
      <c r="L751" s="189" t="s">
        <v>388</v>
      </c>
      <c r="M751" s="246"/>
      <c r="P751" s="248"/>
    </row>
    <row r="752" spans="1:16" ht="69.75" customHeight="1" x14ac:dyDescent="0.25">
      <c r="A752" s="40"/>
      <c r="B752" s="171"/>
      <c r="C752" s="193"/>
      <c r="D752" s="2"/>
      <c r="E752" s="2">
        <v>8952387</v>
      </c>
      <c r="F752" s="2"/>
      <c r="G752" s="2"/>
      <c r="H752" s="2"/>
      <c r="I752" s="25"/>
      <c r="J752" s="25"/>
      <c r="K752" s="25"/>
      <c r="L752" s="1" t="s">
        <v>387</v>
      </c>
      <c r="M752" s="246"/>
      <c r="P752" s="248"/>
    </row>
    <row r="753" spans="1:16" ht="51.75" customHeight="1" x14ac:dyDescent="0.25">
      <c r="A753" s="40"/>
      <c r="B753" s="171"/>
      <c r="C753" s="193"/>
      <c r="D753" s="2"/>
      <c r="E753" s="2">
        <v>201233</v>
      </c>
      <c r="F753" s="2"/>
      <c r="G753" s="2"/>
      <c r="H753" s="2"/>
      <c r="I753" s="25"/>
      <c r="J753" s="25"/>
      <c r="K753" s="25"/>
      <c r="L753" s="1" t="s">
        <v>386</v>
      </c>
      <c r="M753" s="246"/>
      <c r="P753" s="248"/>
    </row>
    <row r="754" spans="1:16" ht="15.75" hidden="1" x14ac:dyDescent="0.25">
      <c r="A754" s="40"/>
      <c r="B754" s="171"/>
      <c r="C754" s="193"/>
      <c r="D754" s="2"/>
      <c r="E754" s="2"/>
      <c r="F754" s="2"/>
      <c r="G754" s="2"/>
      <c r="H754" s="2"/>
      <c r="I754" s="25"/>
      <c r="J754" s="25"/>
      <c r="K754" s="25"/>
      <c r="L754" s="1"/>
      <c r="M754" s="246"/>
      <c r="P754" s="248"/>
    </row>
    <row r="755" spans="1:16" ht="15.75" hidden="1" x14ac:dyDescent="0.25">
      <c r="A755" s="40"/>
      <c r="B755" s="171"/>
      <c r="C755" s="193"/>
      <c r="D755" s="2"/>
      <c r="E755" s="2"/>
      <c r="F755" s="2"/>
      <c r="G755" s="2"/>
      <c r="H755" s="2"/>
      <c r="I755" s="25"/>
      <c r="J755" s="25"/>
      <c r="K755" s="25"/>
      <c r="L755" s="189"/>
      <c r="M755" s="246"/>
      <c r="P755" s="248"/>
    </row>
    <row r="756" spans="1:16" ht="76.5" hidden="1" customHeight="1" x14ac:dyDescent="0.25">
      <c r="A756" s="40"/>
      <c r="B756" s="171" t="s">
        <v>259</v>
      </c>
      <c r="C756" s="191">
        <f t="shared" ref="C756:H756" si="236">C758+C757+C759</f>
        <v>0</v>
      </c>
      <c r="D756" s="191">
        <f t="shared" si="236"/>
        <v>0</v>
      </c>
      <c r="E756" s="191">
        <f t="shared" si="236"/>
        <v>0</v>
      </c>
      <c r="F756" s="191">
        <f t="shared" si="236"/>
        <v>0</v>
      </c>
      <c r="G756" s="191">
        <f t="shared" si="236"/>
        <v>0</v>
      </c>
      <c r="H756" s="191">
        <f t="shared" si="236"/>
        <v>0</v>
      </c>
      <c r="I756" s="25"/>
      <c r="J756" s="25"/>
      <c r="K756" s="25"/>
      <c r="L756" s="189"/>
      <c r="M756" s="246"/>
      <c r="P756" s="248"/>
    </row>
    <row r="757" spans="1:16" ht="15.75" hidden="1" x14ac:dyDescent="0.25">
      <c r="A757" s="40"/>
      <c r="B757" s="171"/>
      <c r="C757" s="191"/>
      <c r="D757" s="191"/>
      <c r="E757" s="191"/>
      <c r="F757" s="191"/>
      <c r="G757" s="193"/>
      <c r="H757" s="193"/>
      <c r="I757" s="25"/>
      <c r="J757" s="25"/>
      <c r="K757" s="25"/>
      <c r="L757" s="189"/>
      <c r="M757" s="246"/>
      <c r="P757" s="248"/>
    </row>
    <row r="758" spans="1:16" ht="15.75" hidden="1" x14ac:dyDescent="0.25">
      <c r="A758" s="40"/>
      <c r="B758" s="171"/>
      <c r="C758" s="193"/>
      <c r="D758" s="2"/>
      <c r="E758" s="2"/>
      <c r="F758" s="2"/>
      <c r="G758" s="2"/>
      <c r="H758" s="2"/>
      <c r="I758" s="25"/>
      <c r="J758" s="25"/>
      <c r="K758" s="25"/>
      <c r="L758" s="189"/>
      <c r="M758" s="246"/>
      <c r="P758" s="248"/>
    </row>
    <row r="759" spans="1:16" ht="15.75" hidden="1" x14ac:dyDescent="0.25">
      <c r="A759" s="40"/>
      <c r="B759" s="171"/>
      <c r="C759" s="193"/>
      <c r="D759" s="2"/>
      <c r="E759" s="2"/>
      <c r="F759" s="2"/>
      <c r="G759" s="193"/>
      <c r="H759" s="193"/>
      <c r="I759" s="25"/>
      <c r="J759" s="25"/>
      <c r="K759" s="25"/>
      <c r="L759" s="189"/>
      <c r="M759" s="246"/>
      <c r="P759" s="248"/>
    </row>
    <row r="760" spans="1:16" ht="15.75" hidden="1" x14ac:dyDescent="0.25">
      <c r="A760" s="40"/>
      <c r="B760" s="171" t="s">
        <v>31</v>
      </c>
      <c r="C760" s="191">
        <f t="shared" ref="C760:H760" si="237">C761</f>
        <v>0</v>
      </c>
      <c r="D760" s="191">
        <f t="shared" si="237"/>
        <v>0</v>
      </c>
      <c r="E760" s="191">
        <f t="shared" si="237"/>
        <v>0</v>
      </c>
      <c r="F760" s="191">
        <f t="shared" si="237"/>
        <v>0</v>
      </c>
      <c r="G760" s="191">
        <f t="shared" si="237"/>
        <v>0</v>
      </c>
      <c r="H760" s="191">
        <f t="shared" si="237"/>
        <v>0</v>
      </c>
      <c r="I760" s="25"/>
      <c r="J760" s="25"/>
      <c r="K760" s="25"/>
      <c r="L760" s="189"/>
      <c r="M760" s="246"/>
      <c r="P760" s="248"/>
    </row>
    <row r="761" spans="1:16" ht="15.75" hidden="1" x14ac:dyDescent="0.25">
      <c r="A761" s="40"/>
      <c r="B761" s="171"/>
      <c r="C761" s="193"/>
      <c r="D761" s="2"/>
      <c r="E761" s="2"/>
      <c r="F761" s="2"/>
      <c r="G761" s="2"/>
      <c r="H761" s="2"/>
      <c r="I761" s="25"/>
      <c r="J761" s="25"/>
      <c r="K761" s="25"/>
      <c r="L761" s="189"/>
      <c r="M761" s="246"/>
      <c r="P761" s="248"/>
    </row>
    <row r="762" spans="1:16" ht="15.75" hidden="1" x14ac:dyDescent="0.25">
      <c r="A762" s="40"/>
      <c r="B762" s="171"/>
      <c r="C762" s="193"/>
      <c r="D762" s="2"/>
      <c r="E762" s="2"/>
      <c r="F762" s="2"/>
      <c r="G762" s="2"/>
      <c r="H762" s="2"/>
      <c r="I762" s="25"/>
      <c r="J762" s="25"/>
      <c r="K762" s="25"/>
      <c r="L762" s="189"/>
      <c r="M762" s="246"/>
      <c r="P762" s="248"/>
    </row>
    <row r="763" spans="1:16" ht="15.75" hidden="1" x14ac:dyDescent="0.25">
      <c r="A763" s="40"/>
      <c r="B763" s="171"/>
      <c r="C763" s="193"/>
      <c r="D763" s="2"/>
      <c r="E763" s="2"/>
      <c r="F763" s="2"/>
      <c r="G763" s="2"/>
      <c r="H763" s="2"/>
      <c r="I763" s="25"/>
      <c r="J763" s="25"/>
      <c r="K763" s="25"/>
      <c r="L763" s="189"/>
      <c r="M763" s="246"/>
      <c r="P763" s="248"/>
    </row>
    <row r="764" spans="1:16" ht="25.5" hidden="1" x14ac:dyDescent="0.25">
      <c r="A764" s="40"/>
      <c r="B764" s="171" t="s">
        <v>191</v>
      </c>
      <c r="C764" s="191">
        <f>C765+C766</f>
        <v>0</v>
      </c>
      <c r="D764" s="191">
        <f t="shared" ref="D764:K764" si="238">D765+D766</f>
        <v>0</v>
      </c>
      <c r="E764" s="191">
        <f t="shared" si="238"/>
        <v>0</v>
      </c>
      <c r="F764" s="191">
        <f t="shared" si="238"/>
        <v>0</v>
      </c>
      <c r="G764" s="191">
        <f t="shared" si="238"/>
        <v>0</v>
      </c>
      <c r="H764" s="191">
        <f t="shared" si="238"/>
        <v>0</v>
      </c>
      <c r="I764" s="191">
        <f t="shared" si="238"/>
        <v>0</v>
      </c>
      <c r="J764" s="191">
        <f t="shared" si="238"/>
        <v>0</v>
      </c>
      <c r="K764" s="191">
        <f t="shared" si="238"/>
        <v>0</v>
      </c>
      <c r="L764" s="1"/>
      <c r="M764" s="246"/>
      <c r="P764" s="248"/>
    </row>
    <row r="765" spans="1:16" ht="15.75" hidden="1" x14ac:dyDescent="0.25">
      <c r="A765" s="40"/>
      <c r="B765" s="171"/>
      <c r="C765" s="191"/>
      <c r="D765" s="191"/>
      <c r="E765" s="191"/>
      <c r="F765" s="191"/>
      <c r="G765" s="191"/>
      <c r="H765" s="191"/>
      <c r="I765" s="25"/>
      <c r="J765" s="25"/>
      <c r="K765" s="25"/>
      <c r="L765" s="189"/>
      <c r="M765" s="246"/>
      <c r="P765" s="248"/>
    </row>
    <row r="766" spans="1:16" ht="15.75" hidden="1" x14ac:dyDescent="0.25">
      <c r="A766" s="40"/>
      <c r="B766" s="70"/>
      <c r="C766" s="193"/>
      <c r="D766" s="2"/>
      <c r="E766" s="2"/>
      <c r="F766" s="2"/>
      <c r="G766" s="2"/>
      <c r="H766" s="2"/>
      <c r="I766" s="25"/>
      <c r="J766" s="25"/>
      <c r="K766" s="25"/>
      <c r="L766" s="189"/>
      <c r="M766" s="246"/>
      <c r="P766" s="248"/>
    </row>
    <row r="767" spans="1:16" ht="25.5" hidden="1" x14ac:dyDescent="0.25">
      <c r="A767" s="40"/>
      <c r="B767" s="171" t="s">
        <v>93</v>
      </c>
      <c r="C767" s="191">
        <f t="shared" ref="C767:H767" si="239">C768</f>
        <v>0</v>
      </c>
      <c r="D767" s="191">
        <f t="shared" si="239"/>
        <v>0</v>
      </c>
      <c r="E767" s="191">
        <f t="shared" si="239"/>
        <v>0</v>
      </c>
      <c r="F767" s="191">
        <f t="shared" si="239"/>
        <v>0</v>
      </c>
      <c r="G767" s="191">
        <f t="shared" si="239"/>
        <v>0</v>
      </c>
      <c r="H767" s="191">
        <f t="shared" si="239"/>
        <v>0</v>
      </c>
      <c r="I767" s="25"/>
      <c r="J767" s="25"/>
      <c r="K767" s="25"/>
      <c r="L767" s="189"/>
      <c r="M767" s="246"/>
      <c r="P767" s="248"/>
    </row>
    <row r="768" spans="1:16" ht="15.75" hidden="1" x14ac:dyDescent="0.25">
      <c r="A768" s="40"/>
      <c r="B768" s="171"/>
      <c r="C768" s="193"/>
      <c r="D768" s="2"/>
      <c r="E768" s="2"/>
      <c r="F768" s="2"/>
      <c r="G768" s="2"/>
      <c r="H768" s="2"/>
      <c r="I768" s="25"/>
      <c r="J768" s="25"/>
      <c r="K768" s="25"/>
      <c r="L768" s="189"/>
      <c r="M768" s="246"/>
      <c r="P768" s="248"/>
    </row>
    <row r="769" spans="1:16" ht="49.5" hidden="1" customHeight="1" x14ac:dyDescent="0.25">
      <c r="A769" s="40"/>
      <c r="B769" s="171" t="s">
        <v>193</v>
      </c>
      <c r="C769" s="191">
        <f t="shared" ref="C769:H769" si="240">C770+C773</f>
        <v>0</v>
      </c>
      <c r="D769" s="191">
        <f t="shared" si="240"/>
        <v>0</v>
      </c>
      <c r="E769" s="191">
        <f t="shared" si="240"/>
        <v>0</v>
      </c>
      <c r="F769" s="191">
        <f t="shared" si="240"/>
        <v>0</v>
      </c>
      <c r="G769" s="191">
        <f t="shared" si="240"/>
        <v>0</v>
      </c>
      <c r="H769" s="191">
        <f t="shared" si="240"/>
        <v>0</v>
      </c>
      <c r="I769" s="25"/>
      <c r="J769" s="25"/>
      <c r="K769" s="25"/>
      <c r="L769" s="189"/>
      <c r="M769" s="246"/>
      <c r="P769" s="248"/>
    </row>
    <row r="770" spans="1:16" ht="15.75" hidden="1" x14ac:dyDescent="0.25">
      <c r="A770" s="40"/>
      <c r="B770" s="70"/>
      <c r="C770" s="193"/>
      <c r="D770" s="2"/>
      <c r="E770" s="2"/>
      <c r="F770" s="2"/>
      <c r="G770" s="2"/>
      <c r="H770" s="2"/>
      <c r="I770" s="25"/>
      <c r="J770" s="25"/>
      <c r="K770" s="25"/>
      <c r="L770" s="189"/>
      <c r="M770" s="246"/>
      <c r="P770" s="248"/>
    </row>
    <row r="771" spans="1:16" ht="15.75" hidden="1" x14ac:dyDescent="0.25">
      <c r="A771" s="40"/>
      <c r="B771" s="171"/>
      <c r="C771" s="193"/>
      <c r="D771" s="2"/>
      <c r="E771" s="2"/>
      <c r="F771" s="2"/>
      <c r="G771" s="2"/>
      <c r="H771" s="2"/>
      <c r="I771" s="25"/>
      <c r="J771" s="25"/>
      <c r="K771" s="25"/>
      <c r="L771" s="189"/>
      <c r="M771" s="246"/>
      <c r="P771" s="248"/>
    </row>
    <row r="772" spans="1:16" ht="15.75" hidden="1" x14ac:dyDescent="0.25">
      <c r="A772" s="40"/>
      <c r="B772" s="171"/>
      <c r="C772" s="193"/>
      <c r="D772" s="2"/>
      <c r="E772" s="2"/>
      <c r="F772" s="2"/>
      <c r="G772" s="2"/>
      <c r="H772" s="2"/>
      <c r="I772" s="25"/>
      <c r="J772" s="25"/>
      <c r="K772" s="25"/>
      <c r="L772" s="189"/>
      <c r="M772" s="246"/>
      <c r="P772" s="248"/>
    </row>
    <row r="773" spans="1:16" ht="15.75" hidden="1" x14ac:dyDescent="0.25">
      <c r="A773" s="40"/>
      <c r="B773" s="171"/>
      <c r="C773" s="193"/>
      <c r="D773" s="2"/>
      <c r="E773" s="2"/>
      <c r="F773" s="2"/>
      <c r="G773" s="2"/>
      <c r="H773" s="2"/>
      <c r="I773" s="25"/>
      <c r="J773" s="25"/>
      <c r="K773" s="25"/>
      <c r="L773" s="1"/>
      <c r="M773" s="246"/>
      <c r="P773" s="248"/>
    </row>
    <row r="774" spans="1:16" ht="49.5" hidden="1" customHeight="1" x14ac:dyDescent="0.25">
      <c r="A774" s="40"/>
      <c r="B774" s="32" t="s">
        <v>260</v>
      </c>
      <c r="C774" s="6">
        <f t="shared" ref="C774:H774" si="241">C775+C776</f>
        <v>0</v>
      </c>
      <c r="D774" s="6">
        <f t="shared" si="241"/>
        <v>0</v>
      </c>
      <c r="E774" s="6">
        <f t="shared" si="241"/>
        <v>0</v>
      </c>
      <c r="F774" s="6">
        <f t="shared" si="241"/>
        <v>0</v>
      </c>
      <c r="G774" s="6">
        <f t="shared" si="241"/>
        <v>0</v>
      </c>
      <c r="H774" s="6">
        <f t="shared" si="241"/>
        <v>0</v>
      </c>
      <c r="I774" s="6">
        <f>I776</f>
        <v>0</v>
      </c>
      <c r="J774" s="6">
        <f>J776</f>
        <v>0</v>
      </c>
      <c r="K774" s="6">
        <f>K776</f>
        <v>0</v>
      </c>
      <c r="L774" s="1"/>
      <c r="M774" s="246"/>
      <c r="P774" s="248"/>
    </row>
    <row r="775" spans="1:16" ht="15.75" hidden="1" x14ac:dyDescent="0.25">
      <c r="A775" s="40"/>
      <c r="B775" s="32"/>
      <c r="C775" s="6"/>
      <c r="D775" s="6"/>
      <c r="E775" s="6"/>
      <c r="F775" s="6"/>
      <c r="G775" s="6"/>
      <c r="H775" s="6"/>
      <c r="I775" s="6"/>
      <c r="J775" s="6"/>
      <c r="K775" s="6"/>
      <c r="L775" s="1"/>
      <c r="M775" s="246"/>
      <c r="P775" s="248"/>
    </row>
    <row r="776" spans="1:16" ht="15.75" hidden="1" x14ac:dyDescent="0.25">
      <c r="A776" s="40"/>
      <c r="B776" s="188"/>
      <c r="C776" s="193"/>
      <c r="D776" s="2"/>
      <c r="E776" s="2"/>
      <c r="F776" s="2"/>
      <c r="G776" s="193"/>
      <c r="H776" s="2"/>
      <c r="I776" s="25"/>
      <c r="J776" s="25"/>
      <c r="K776" s="25"/>
      <c r="L776" s="189"/>
      <c r="M776" s="246"/>
      <c r="P776" s="248"/>
    </row>
    <row r="777" spans="1:16" ht="35.25" hidden="1" customHeight="1" x14ac:dyDescent="0.25">
      <c r="A777" s="40"/>
      <c r="B777" s="23" t="s">
        <v>82</v>
      </c>
      <c r="C777" s="131">
        <f t="shared" ref="C777:H777" si="242">C778+C779</f>
        <v>0</v>
      </c>
      <c r="D777" s="131">
        <f t="shared" si="242"/>
        <v>0</v>
      </c>
      <c r="E777" s="131">
        <f t="shared" si="242"/>
        <v>0</v>
      </c>
      <c r="F777" s="131">
        <f t="shared" si="242"/>
        <v>0</v>
      </c>
      <c r="G777" s="131">
        <f t="shared" si="242"/>
        <v>0</v>
      </c>
      <c r="H777" s="131">
        <f t="shared" si="242"/>
        <v>0</v>
      </c>
      <c r="I777" s="33"/>
      <c r="J777" s="33"/>
      <c r="K777" s="33"/>
      <c r="L777" s="1"/>
      <c r="M777" s="246"/>
      <c r="P777" s="248"/>
    </row>
    <row r="778" spans="1:16" ht="15.75" hidden="1" x14ac:dyDescent="0.25">
      <c r="A778" s="40"/>
      <c r="B778" s="188"/>
      <c r="C778" s="132"/>
      <c r="D778" s="132"/>
      <c r="E778" s="132"/>
      <c r="F778" s="132"/>
      <c r="G778" s="132"/>
      <c r="H778" s="132"/>
      <c r="I778" s="33"/>
      <c r="J778" s="33"/>
      <c r="K778" s="33"/>
      <c r="L778" s="1"/>
      <c r="M778" s="246"/>
      <c r="P778" s="248"/>
    </row>
    <row r="779" spans="1:16" ht="15.75" hidden="1" x14ac:dyDescent="0.25">
      <c r="A779" s="40"/>
      <c r="B779" s="1"/>
      <c r="C779" s="132"/>
      <c r="D779" s="132"/>
      <c r="E779" s="132"/>
      <c r="F779" s="132"/>
      <c r="G779" s="132"/>
      <c r="H779" s="132"/>
      <c r="I779" s="33"/>
      <c r="J779" s="33"/>
      <c r="K779" s="33"/>
      <c r="L779" s="197"/>
      <c r="M779" s="246"/>
      <c r="P779" s="248"/>
    </row>
    <row r="780" spans="1:16" ht="25.5" x14ac:dyDescent="0.25">
      <c r="A780" s="40"/>
      <c r="B780" s="23" t="s">
        <v>203</v>
      </c>
      <c r="C780" s="131">
        <f t="shared" ref="C780:H780" si="243">C781+C782+C783+C784</f>
        <v>0</v>
      </c>
      <c r="D780" s="131">
        <f t="shared" si="243"/>
        <v>0</v>
      </c>
      <c r="E780" s="131">
        <f t="shared" si="243"/>
        <v>0</v>
      </c>
      <c r="F780" s="131">
        <f t="shared" si="243"/>
        <v>0</v>
      </c>
      <c r="G780" s="131">
        <f t="shared" si="243"/>
        <v>20000</v>
      </c>
      <c r="H780" s="131">
        <f t="shared" si="243"/>
        <v>20000</v>
      </c>
      <c r="I780" s="33"/>
      <c r="J780" s="33"/>
      <c r="K780" s="33"/>
      <c r="L780" s="1"/>
      <c r="M780" s="246"/>
      <c r="P780" s="248"/>
    </row>
    <row r="781" spans="1:16" ht="28.5" customHeight="1" x14ac:dyDescent="0.25">
      <c r="A781" s="40"/>
      <c r="B781" s="23"/>
      <c r="C781" s="132"/>
      <c r="D781" s="132"/>
      <c r="E781" s="132"/>
      <c r="F781" s="132"/>
      <c r="G781" s="132">
        <v>20000</v>
      </c>
      <c r="H781" s="132">
        <v>20000</v>
      </c>
      <c r="I781" s="33"/>
      <c r="J781" s="33"/>
      <c r="K781" s="33"/>
      <c r="L781" s="189" t="s">
        <v>281</v>
      </c>
      <c r="M781" s="246"/>
      <c r="P781" s="248"/>
    </row>
    <row r="782" spans="1:16" ht="15.75" hidden="1" x14ac:dyDescent="0.25">
      <c r="A782" s="40"/>
      <c r="B782" s="23"/>
      <c r="C782" s="132"/>
      <c r="D782" s="132"/>
      <c r="E782" s="132"/>
      <c r="F782" s="132"/>
      <c r="G782" s="132"/>
      <c r="H782" s="132"/>
      <c r="I782" s="33"/>
      <c r="J782" s="33"/>
      <c r="K782" s="33"/>
      <c r="L782" s="189"/>
      <c r="M782" s="246"/>
      <c r="P782" s="248"/>
    </row>
    <row r="783" spans="1:16" ht="15.75" hidden="1" x14ac:dyDescent="0.25">
      <c r="A783" s="40"/>
      <c r="B783" s="1"/>
      <c r="C783" s="132"/>
      <c r="D783" s="132"/>
      <c r="E783" s="132"/>
      <c r="F783" s="132"/>
      <c r="G783" s="132"/>
      <c r="H783" s="132"/>
      <c r="I783" s="33"/>
      <c r="J783" s="33"/>
      <c r="K783" s="33"/>
      <c r="L783" s="189"/>
      <c r="M783" s="246"/>
      <c r="P783" s="248"/>
    </row>
    <row r="784" spans="1:16" ht="15.75" hidden="1" x14ac:dyDescent="0.25">
      <c r="A784" s="40"/>
      <c r="B784" s="1"/>
      <c r="C784" s="132"/>
      <c r="D784" s="132"/>
      <c r="E784" s="132"/>
      <c r="F784" s="132"/>
      <c r="G784" s="132"/>
      <c r="H784" s="132"/>
      <c r="I784" s="33"/>
      <c r="J784" s="33"/>
      <c r="K784" s="33"/>
      <c r="L784" s="189"/>
      <c r="M784" s="246"/>
      <c r="P784" s="248"/>
    </row>
    <row r="785" spans="1:16" ht="18" customHeight="1" x14ac:dyDescent="0.25">
      <c r="A785" s="40"/>
      <c r="B785" s="161" t="s">
        <v>84</v>
      </c>
      <c r="C785" s="42">
        <f t="shared" ref="C785:H785" si="244">C604+C571+C582+C543+C535+C493+C460+C444+C409+C401+C382+C357+C341+C329+C286+C263+C236+C225+C204+C190+C116+C57+C8+C559</f>
        <v>1379690992</v>
      </c>
      <c r="D785" s="42">
        <f t="shared" si="244"/>
        <v>93478783</v>
      </c>
      <c r="E785" s="42">
        <f t="shared" si="244"/>
        <v>475726044</v>
      </c>
      <c r="F785" s="42">
        <f t="shared" si="244"/>
        <v>475726044</v>
      </c>
      <c r="G785" s="42">
        <f t="shared" si="244"/>
        <v>6400287782</v>
      </c>
      <c r="H785" s="42">
        <f t="shared" si="244"/>
        <v>6400287782</v>
      </c>
      <c r="I785" s="25"/>
      <c r="J785" s="25"/>
      <c r="K785" s="25"/>
      <c r="L785" s="33"/>
      <c r="M785" s="246"/>
      <c r="O785" s="38"/>
      <c r="P785" s="248"/>
    </row>
    <row r="786" spans="1:16" ht="15.75" x14ac:dyDescent="0.25">
      <c r="A786" s="223"/>
      <c r="B786" s="198"/>
      <c r="C786" s="199"/>
      <c r="D786" s="199"/>
      <c r="E786" s="200"/>
      <c r="F786" s="200"/>
      <c r="G786" s="199"/>
      <c r="H786" s="199"/>
      <c r="I786" s="199"/>
      <c r="J786" s="199"/>
      <c r="K786" s="199"/>
      <c r="L786" s="201"/>
      <c r="M786" s="246"/>
    </row>
    <row r="787" spans="1:16" ht="17.25" customHeight="1" x14ac:dyDescent="0.2">
      <c r="A787" s="252"/>
      <c r="B787" s="198"/>
      <c r="C787" s="200"/>
      <c r="D787" s="200"/>
      <c r="E787" s="200"/>
      <c r="F787" s="200"/>
      <c r="G787" s="200"/>
      <c r="H787" s="200"/>
      <c r="I787" s="199"/>
      <c r="J787" s="199"/>
      <c r="K787" s="199"/>
      <c r="L787" s="201"/>
      <c r="M787" s="200"/>
    </row>
    <row r="788" spans="1:16" hidden="1" x14ac:dyDescent="0.2"/>
    <row r="789" spans="1:16" ht="15.75" hidden="1" x14ac:dyDescent="0.25">
      <c r="A789" s="238" t="s">
        <v>26</v>
      </c>
      <c r="C789" s="132"/>
      <c r="D789" s="132"/>
      <c r="E789" s="132"/>
      <c r="F789" s="132"/>
      <c r="G789" s="132"/>
      <c r="H789" s="132"/>
    </row>
    <row r="790" spans="1:16" ht="15.75" hidden="1" x14ac:dyDescent="0.25">
      <c r="A790" s="238" t="s">
        <v>43</v>
      </c>
      <c r="C790" s="132"/>
      <c r="D790" s="132"/>
      <c r="E790" s="132"/>
      <c r="F790" s="132"/>
      <c r="G790" s="132"/>
      <c r="H790" s="132"/>
    </row>
    <row r="791" spans="1:16" ht="15.75" hidden="1" x14ac:dyDescent="0.25">
      <c r="A791" s="238" t="s">
        <v>46</v>
      </c>
      <c r="C791" s="132"/>
      <c r="D791" s="132"/>
      <c r="E791" s="132"/>
      <c r="F791" s="132"/>
      <c r="G791" s="132"/>
      <c r="H791" s="132"/>
    </row>
    <row r="792" spans="1:16" ht="15.75" hidden="1" x14ac:dyDescent="0.25">
      <c r="A792" s="238" t="s">
        <v>83</v>
      </c>
      <c r="C792" s="132"/>
      <c r="D792" s="132"/>
      <c r="E792" s="132"/>
      <c r="F792" s="132"/>
      <c r="G792" s="132"/>
      <c r="H792" s="132"/>
    </row>
    <row r="793" spans="1:16" ht="15.75" hidden="1" x14ac:dyDescent="0.25">
      <c r="A793" s="238" t="s">
        <v>113</v>
      </c>
      <c r="C793" s="132"/>
      <c r="D793" s="132"/>
      <c r="E793" s="132"/>
      <c r="F793" s="132"/>
      <c r="G793" s="132"/>
      <c r="H793" s="132"/>
    </row>
    <row r="794" spans="1:16" ht="15.75" hidden="1" x14ac:dyDescent="0.25">
      <c r="A794" s="238" t="s">
        <v>127</v>
      </c>
      <c r="C794" s="132"/>
      <c r="D794" s="132"/>
      <c r="E794" s="132"/>
      <c r="F794" s="132"/>
      <c r="G794" s="132"/>
      <c r="H794" s="132"/>
    </row>
    <row r="795" spans="1:16" ht="15.75" hidden="1" x14ac:dyDescent="0.25">
      <c r="A795" s="238" t="s">
        <v>134</v>
      </c>
      <c r="C795" s="132"/>
      <c r="D795" s="132"/>
      <c r="E795" s="132"/>
      <c r="F795" s="132"/>
      <c r="G795" s="132"/>
      <c r="H795" s="132"/>
    </row>
    <row r="796" spans="1:16" hidden="1" x14ac:dyDescent="0.2">
      <c r="C796" s="254"/>
      <c r="D796" s="254"/>
      <c r="E796" s="254"/>
      <c r="F796" s="254"/>
      <c r="G796" s="254"/>
      <c r="H796" s="254"/>
    </row>
    <row r="797" spans="1:16" hidden="1" x14ac:dyDescent="0.2">
      <c r="A797" s="238" t="s">
        <v>84</v>
      </c>
      <c r="C797" s="255">
        <f t="shared" ref="C797:H797" si="245">C789+C790+C791+C792+C793+C794+C795</f>
        <v>0</v>
      </c>
      <c r="D797" s="255">
        <f t="shared" si="245"/>
        <v>0</v>
      </c>
      <c r="E797" s="255">
        <f t="shared" si="245"/>
        <v>0</v>
      </c>
      <c r="F797" s="255">
        <f t="shared" si="245"/>
        <v>0</v>
      </c>
      <c r="G797" s="255">
        <f t="shared" si="245"/>
        <v>0</v>
      </c>
      <c r="H797" s="255">
        <f t="shared" si="245"/>
        <v>0</v>
      </c>
      <c r="L797" s="256">
        <f>G797-H797</f>
        <v>0</v>
      </c>
    </row>
    <row r="798" spans="1:16" hidden="1" x14ac:dyDescent="0.2"/>
    <row r="799" spans="1:16" hidden="1" x14ac:dyDescent="0.2">
      <c r="C799" s="257">
        <f t="shared" ref="C799:H799" si="246">C785-C797</f>
        <v>1379690992</v>
      </c>
      <c r="D799" s="257">
        <f t="shared" si="246"/>
        <v>93478783</v>
      </c>
      <c r="E799" s="257">
        <f t="shared" si="246"/>
        <v>475726044</v>
      </c>
      <c r="F799" s="257">
        <f t="shared" si="246"/>
        <v>475726044</v>
      </c>
      <c r="G799" s="257">
        <f t="shared" si="246"/>
        <v>6400287782</v>
      </c>
      <c r="H799" s="257">
        <f t="shared" si="246"/>
        <v>6400287782</v>
      </c>
    </row>
    <row r="800" spans="1:16" hidden="1" x14ac:dyDescent="0.2"/>
    <row r="803" spans="1:13" ht="15.75" x14ac:dyDescent="0.25">
      <c r="A803" s="258"/>
      <c r="B803" s="259"/>
      <c r="C803" s="246"/>
      <c r="D803" s="246"/>
      <c r="E803" s="246"/>
      <c r="F803" s="246"/>
      <c r="G803" s="246"/>
      <c r="H803" s="246"/>
      <c r="I803" s="199"/>
      <c r="J803" s="199"/>
      <c r="K803" s="199"/>
      <c r="L803" s="260"/>
    </row>
    <row r="804" spans="1:13" ht="15.75" x14ac:dyDescent="0.25">
      <c r="A804" s="258"/>
      <c r="B804" s="259"/>
      <c r="C804" s="246"/>
      <c r="D804" s="246"/>
      <c r="E804" s="246"/>
      <c r="F804" s="246"/>
      <c r="G804" s="246"/>
      <c r="H804" s="246"/>
      <c r="I804" s="199"/>
      <c r="J804" s="199"/>
      <c r="K804" s="199"/>
      <c r="L804" s="260"/>
      <c r="M804" s="261"/>
    </row>
    <row r="805" spans="1:13" ht="15.75" x14ac:dyDescent="0.25">
      <c r="A805" s="258"/>
      <c r="B805" s="259"/>
      <c r="C805" s="246"/>
      <c r="D805" s="246"/>
      <c r="E805" s="246"/>
      <c r="F805" s="246"/>
      <c r="G805" s="246"/>
      <c r="H805" s="246"/>
      <c r="I805" s="199"/>
      <c r="J805" s="199"/>
      <c r="K805" s="199"/>
      <c r="L805" s="260"/>
      <c r="M805" s="261"/>
    </row>
    <row r="806" spans="1:13" ht="15.75" x14ac:dyDescent="0.25">
      <c r="A806" s="258"/>
      <c r="B806" s="259"/>
      <c r="C806" s="246"/>
      <c r="D806" s="246"/>
      <c r="E806" s="246"/>
      <c r="F806" s="246"/>
      <c r="G806" s="246"/>
      <c r="H806" s="246"/>
      <c r="I806" s="199"/>
      <c r="J806" s="199"/>
      <c r="K806" s="199"/>
      <c r="L806" s="260"/>
      <c r="M806" s="261"/>
    </row>
    <row r="807" spans="1:13" ht="15.75" x14ac:dyDescent="0.25">
      <c r="A807" s="258"/>
      <c r="B807" s="259"/>
      <c r="C807" s="246"/>
      <c r="D807" s="246"/>
      <c r="E807" s="246"/>
      <c r="F807" s="246"/>
      <c r="G807" s="246"/>
      <c r="H807" s="246"/>
      <c r="I807" s="246"/>
      <c r="J807" s="246"/>
      <c r="K807" s="246"/>
      <c r="L807" s="260"/>
      <c r="M807" s="261"/>
    </row>
    <row r="808" spans="1:13" ht="15.75" x14ac:dyDescent="0.25">
      <c r="A808" s="258"/>
      <c r="B808" s="259"/>
      <c r="C808" s="246"/>
      <c r="D808" s="246"/>
      <c r="E808" s="246"/>
      <c r="F808" s="246"/>
      <c r="G808" s="246"/>
      <c r="H808" s="246"/>
      <c r="I808" s="246"/>
      <c r="J808" s="246"/>
      <c r="K808" s="246"/>
      <c r="L808" s="260"/>
      <c r="M808" s="261"/>
    </row>
    <row r="809" spans="1:13" ht="15.75" x14ac:dyDescent="0.25">
      <c r="A809" s="258"/>
      <c r="B809" s="259"/>
      <c r="C809" s="246"/>
      <c r="D809" s="246"/>
      <c r="E809" s="246"/>
      <c r="F809" s="246"/>
      <c r="G809" s="246"/>
      <c r="H809" s="246"/>
      <c r="I809" s="199"/>
      <c r="J809" s="199"/>
      <c r="K809" s="199"/>
      <c r="L809" s="260"/>
      <c r="M809" s="261"/>
    </row>
    <row r="810" spans="1:13" ht="15.75" x14ac:dyDescent="0.25">
      <c r="A810" s="258"/>
      <c r="B810" s="259"/>
      <c r="C810" s="246"/>
      <c r="D810" s="246"/>
      <c r="E810" s="246"/>
      <c r="F810" s="246"/>
      <c r="G810" s="246"/>
      <c r="H810" s="246"/>
      <c r="I810" s="199"/>
      <c r="J810" s="199"/>
      <c r="K810" s="199"/>
      <c r="L810" s="260"/>
      <c r="M810" s="261"/>
    </row>
    <row r="811" spans="1:13" ht="15.75" x14ac:dyDescent="0.25">
      <c r="A811" s="258"/>
      <c r="B811" s="262"/>
      <c r="C811" s="246"/>
      <c r="D811" s="246"/>
      <c r="E811" s="246"/>
      <c r="F811" s="246"/>
      <c r="G811" s="246"/>
      <c r="H811" s="246"/>
      <c r="I811" s="199"/>
      <c r="J811" s="199"/>
      <c r="K811" s="199"/>
      <c r="L811" s="260"/>
      <c r="M811" s="261"/>
    </row>
    <row r="812" spans="1:13" ht="15.75" x14ac:dyDescent="0.25">
      <c r="A812" s="258"/>
      <c r="B812" s="262"/>
      <c r="C812" s="246"/>
      <c r="D812" s="246"/>
      <c r="E812" s="246"/>
      <c r="F812" s="246"/>
      <c r="G812" s="246"/>
      <c r="H812" s="246"/>
      <c r="I812" s="199"/>
      <c r="J812" s="199"/>
      <c r="K812" s="199"/>
      <c r="L812" s="260"/>
    </row>
    <row r="813" spans="1:13" ht="15.75" x14ac:dyDescent="0.25">
      <c r="A813" s="258"/>
      <c r="B813" s="262"/>
      <c r="C813" s="246"/>
      <c r="D813" s="246"/>
      <c r="E813" s="246"/>
      <c r="F813" s="246"/>
      <c r="G813" s="246"/>
      <c r="H813" s="246"/>
      <c r="I813" s="199"/>
      <c r="J813" s="199"/>
      <c r="K813" s="199"/>
      <c r="L813" s="260"/>
    </row>
    <row r="814" spans="1:13" x14ac:dyDescent="0.2">
      <c r="A814" s="258"/>
      <c r="B814" s="259"/>
      <c r="C814" s="199"/>
      <c r="D814" s="199"/>
      <c r="E814" s="199"/>
      <c r="F814" s="199"/>
      <c r="G814" s="199"/>
      <c r="H814" s="199"/>
      <c r="I814" s="199"/>
      <c r="J814" s="199"/>
      <c r="K814" s="199"/>
      <c r="L814" s="263"/>
    </row>
    <row r="815" spans="1:13" x14ac:dyDescent="0.2">
      <c r="A815" s="258"/>
      <c r="B815" s="259"/>
      <c r="C815" s="199"/>
      <c r="D815" s="199"/>
      <c r="E815" s="200"/>
      <c r="F815" s="199"/>
      <c r="G815" s="199"/>
      <c r="H815" s="199"/>
      <c r="I815" s="199"/>
      <c r="J815" s="199"/>
      <c r="K815" s="199"/>
      <c r="L815" s="263"/>
    </row>
    <row r="816" spans="1:13" x14ac:dyDescent="0.2">
      <c r="A816" s="258"/>
      <c r="B816" s="259"/>
      <c r="C816" s="199"/>
      <c r="D816" s="199"/>
      <c r="E816" s="264"/>
      <c r="F816" s="265"/>
      <c r="G816" s="264"/>
      <c r="H816" s="265"/>
      <c r="I816" s="199"/>
      <c r="J816" s="199"/>
      <c r="K816" s="199"/>
      <c r="L816" s="263"/>
    </row>
    <row r="817" spans="5:8" x14ac:dyDescent="0.2">
      <c r="F817" s="248"/>
      <c r="G817" s="248"/>
    </row>
    <row r="818" spans="5:8" x14ac:dyDescent="0.2">
      <c r="E818" s="248"/>
      <c r="F818" s="248"/>
      <c r="G818" s="248"/>
    </row>
    <row r="819" spans="5:8" x14ac:dyDescent="0.2">
      <c r="H819" s="248"/>
    </row>
  </sheetData>
  <mergeCells count="17">
    <mergeCell ref="L6:L7"/>
    <mergeCell ref="E816:F816"/>
    <mergeCell ref="G816:H816"/>
    <mergeCell ref="B498:B500"/>
    <mergeCell ref="A4:L4"/>
    <mergeCell ref="G6:H6"/>
    <mergeCell ref="E6:F6"/>
    <mergeCell ref="L404:L405"/>
    <mergeCell ref="L311:L312"/>
    <mergeCell ref="L184:L185"/>
    <mergeCell ref="L373:L374"/>
    <mergeCell ref="B223:B224"/>
    <mergeCell ref="L360:L361"/>
    <mergeCell ref="A6:A7"/>
    <mergeCell ref="B6:B7"/>
    <mergeCell ref="C6:C7"/>
    <mergeCell ref="D6:D7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7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Гужов Максим Владимирович</cp:lastModifiedBy>
  <cp:lastPrinted>2016-03-14T11:31:48Z</cp:lastPrinted>
  <dcterms:created xsi:type="dcterms:W3CDTF">2009-11-20T12:52:24Z</dcterms:created>
  <dcterms:modified xsi:type="dcterms:W3CDTF">2016-03-14T11:31:54Z</dcterms:modified>
</cp:coreProperties>
</file>