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7215" windowWidth="19230" windowHeight="4215" tabRatio="599"/>
  </bookViews>
  <sheets>
    <sheet name="Доходы 2020 - 2021" sheetId="4" r:id="rId1"/>
    <sheet name="Расходы 2020  - 2021" sheetId="16" r:id="rId2"/>
    <sheet name="Источники 2020 - 2021" sheetId="18" r:id="rId3"/>
    <sheet name="Доходы 2022-2023" sheetId="20" r:id="rId4"/>
  </sheets>
  <definedNames>
    <definedName name="_xlnm._FilterDatabase" localSheetId="0" hidden="1">'Доходы 2020 - 2021'!$A$5:$M$13</definedName>
    <definedName name="_xlnm._FilterDatabase" localSheetId="2" hidden="1">'Источники 2020 - 2021'!$A$3:$E$3</definedName>
    <definedName name="_xlnm._FilterDatabase" localSheetId="1" hidden="1">'Расходы 2020  - 2021'!$A$5:$F$33</definedName>
    <definedName name="_xlnm.Print_Titles" localSheetId="0">'Доходы 2020 - 2021'!$4:$4</definedName>
    <definedName name="_xlnm.Print_Titles" localSheetId="3">'Доходы 2022-2023'!$4:$4</definedName>
    <definedName name="_xlnm.Print_Titles" localSheetId="1">'Расходы 2020  - 2021'!$4:$4</definedName>
    <definedName name="_xlnm.Print_Area" localSheetId="0">'Доходы 2020 - 2021'!$A$1:$F$13</definedName>
    <definedName name="_xlnm.Print_Area" localSheetId="1">'Расходы 2020  - 2021'!$A$1:$F$39</definedName>
  </definedNames>
  <calcPr calcId="144525" fullPrecision="0"/>
</workbook>
</file>

<file path=xl/calcChain.xml><?xml version="1.0" encoding="utf-8"?>
<calcChain xmlns="http://schemas.openxmlformats.org/spreadsheetml/2006/main">
  <c r="E27" i="16" l="1"/>
  <c r="E25" i="16"/>
  <c r="D27" i="16"/>
  <c r="C27" i="16"/>
  <c r="D25" i="16"/>
  <c r="C25" i="16"/>
  <c r="C6" i="4" l="1"/>
  <c r="D6" i="4"/>
  <c r="B6" i="4"/>
  <c r="E8" i="4"/>
  <c r="E9" i="4"/>
  <c r="E10" i="4"/>
  <c r="D29" i="16" l="1"/>
  <c r="C21" i="16" l="1"/>
  <c r="E3" i="18"/>
  <c r="D3" i="18"/>
  <c r="C3" i="18"/>
  <c r="D3" i="16"/>
  <c r="E3" i="16"/>
  <c r="F3" i="16"/>
  <c r="C3" i="16"/>
  <c r="F22" i="16" l="1"/>
  <c r="F24" i="16"/>
  <c r="D21" i="16"/>
  <c r="E21" i="16"/>
  <c r="F21" i="16" l="1"/>
  <c r="D23" i="16" l="1"/>
  <c r="E23" i="16"/>
  <c r="C23" i="16"/>
  <c r="C17" i="16" s="1"/>
  <c r="F12" i="16"/>
  <c r="E9" i="16"/>
  <c r="C9" i="16"/>
  <c r="C8" i="16" s="1"/>
  <c r="C7" i="16" s="1"/>
  <c r="C6" i="16" s="1"/>
  <c r="C5" i="16" s="1"/>
  <c r="F23" i="16" l="1"/>
  <c r="E8" i="16"/>
  <c r="E7" i="16" s="1"/>
  <c r="E18" i="16"/>
  <c r="D31" i="16"/>
  <c r="D17" i="16" s="1"/>
  <c r="E31" i="16"/>
  <c r="C31" i="16"/>
  <c r="F32" i="16"/>
  <c r="E29" i="16"/>
  <c r="C29" i="16"/>
  <c r="F30" i="16"/>
  <c r="D18" i="16"/>
  <c r="C18" i="16"/>
  <c r="F11" i="16"/>
  <c r="F10" i="16"/>
  <c r="E17" i="16" l="1"/>
  <c r="C16" i="16"/>
  <c r="C15" i="16" s="1"/>
  <c r="C14" i="16" s="1"/>
  <c r="D16" i="16"/>
  <c r="D15" i="16" s="1"/>
  <c r="D14" i="16" s="1"/>
  <c r="F19" i="16"/>
  <c r="E6" i="16"/>
  <c r="E5" i="16" s="1"/>
  <c r="F5" i="20"/>
  <c r="C5" i="20"/>
  <c r="F17" i="16" l="1"/>
  <c r="E16" i="16"/>
  <c r="E15" i="16" s="1"/>
  <c r="E14" i="16" s="1"/>
  <c r="F29" i="16"/>
  <c r="F31" i="16"/>
  <c r="F16" i="16" l="1"/>
  <c r="F15" i="16"/>
  <c r="E7" i="4"/>
  <c r="E11" i="4" l="1"/>
  <c r="F9" i="20" l="1"/>
  <c r="F7" i="20"/>
  <c r="C7" i="20"/>
  <c r="C9" i="20" l="1"/>
  <c r="D13" i="4" l="1"/>
  <c r="C8" i="20"/>
  <c r="B13" i="4"/>
  <c r="E12" i="4"/>
  <c r="E5" i="4"/>
  <c r="D9" i="16" l="1"/>
  <c r="C13" i="4"/>
  <c r="F20" i="16"/>
  <c r="B6" i="20"/>
  <c r="B10" i="20" s="1"/>
  <c r="F8" i="20"/>
  <c r="D8" i="16" l="1"/>
  <c r="C10" i="20"/>
  <c r="C6" i="20"/>
  <c r="E6" i="20"/>
  <c r="E10" i="20" s="1"/>
  <c r="D7" i="16" l="1"/>
  <c r="F8" i="16"/>
  <c r="F10" i="20"/>
  <c r="F6" i="20"/>
  <c r="D6" i="16" l="1"/>
  <c r="F7" i="16"/>
  <c r="C33" i="16"/>
  <c r="F9" i="16"/>
  <c r="F13" i="16"/>
  <c r="D5" i="16" l="1"/>
  <c r="F6" i="16"/>
  <c r="C6" i="18"/>
  <c r="C5" i="18" s="1"/>
  <c r="E33" i="16" l="1"/>
  <c r="D33" i="16" l="1"/>
  <c r="F33" i="16" s="1"/>
  <c r="F5" i="16"/>
  <c r="E6" i="4" l="1"/>
  <c r="E13" i="4" l="1"/>
  <c r="F18" i="16" l="1"/>
  <c r="F14" i="16" l="1"/>
  <c r="E6" i="18" l="1"/>
  <c r="E5" i="18" s="1"/>
  <c r="D6" i="18"/>
  <c r="D5" i="18" s="1"/>
</calcChain>
</file>

<file path=xl/sharedStrings.xml><?xml version="1.0" encoding="utf-8"?>
<sst xmlns="http://schemas.openxmlformats.org/spreadsheetml/2006/main" count="120" uniqueCount="100">
  <si>
    <t>000 01 00 00 00 00 0000 000</t>
  </si>
  <si>
    <t>395 01 05 02 01 09 0000 610</t>
  </si>
  <si>
    <t>Уменьшение прочих остатков денежных средств бюджетов территориальных  фондов обязательного медицинского страхования</t>
  </si>
  <si>
    <t>(руб.)</t>
  </si>
  <si>
    <t>ВСЕГО ДОХОДОВ</t>
  </si>
  <si>
    <t>ВСЕГО РАСХОДОВ</t>
  </si>
  <si>
    <t>Наименование источника
внутреннего финансирования
дефицита бюджета</t>
  </si>
  <si>
    <t>Источники внутреннего финансирования дефицитов бюджетов</t>
  </si>
  <si>
    <t xml:space="preserve"> </t>
  </si>
  <si>
    <t>000 2 00 00000 00 0000 000 Безвозмездные поступления</t>
  </si>
  <si>
    <t xml:space="preserve">395 2 02 05202 09 0000 151 Межбюджетные трансферты из бюджетов субъектов Российской Федерации,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 </t>
  </si>
  <si>
    <t>Наименование кода дохода</t>
  </si>
  <si>
    <t>Наименование кода расхода</t>
  </si>
  <si>
    <t>Расходы запланированы в соответствии с поступлениями средств из областного бюджета</t>
  </si>
  <si>
    <t>Расходы запланированы в соответствии с поступлениями средств</t>
  </si>
  <si>
    <t>000 1 00 00000 00 0000 000 Налоговые и неналоговые доходы</t>
  </si>
  <si>
    <t>Общегосударственные вопросы</t>
  </si>
  <si>
    <t>Здравоохранение</t>
  </si>
  <si>
    <t>Средства запланированы  в соответствии с проектом областного бюджета на 2018 год. Расчет ДЗиФ ЯО.</t>
  </si>
  <si>
    <t>Средства запланированы  в соответствии с проектом областного бюджета на 2019 год. Расчет ДЗиФ ЯО.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</si>
  <si>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</si>
  <si>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</si>
  <si>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</si>
  <si>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</si>
  <si>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</si>
  <si>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Другие общегосударственные вопросы</t>
  </si>
  <si>
    <t>Другие вопросы в области здравоохранения</t>
  </si>
  <si>
    <t>395 01 13 73 2 00 50932</t>
  </si>
  <si>
    <t>395 01 13 73 2 00 50932 100</t>
  </si>
  <si>
    <t>395 01 13 73 2 00 50932 200</t>
  </si>
  <si>
    <t>395 01 13 73 2 00 50932 300</t>
  </si>
  <si>
    <t>395 01 13 73 2 00 50932 800</t>
  </si>
  <si>
    <t xml:space="preserve">395 09 00 00 0 00 00000 000 </t>
  </si>
  <si>
    <t xml:space="preserve">395 09 09 00 0 00 00000 000 </t>
  </si>
  <si>
    <t>395 09 09 73 1 00 50931</t>
  </si>
  <si>
    <t>395 09 09 73 1 00 50931 300</t>
  </si>
  <si>
    <t>395 09 09 73 1 00 50931 500</t>
  </si>
  <si>
    <t>395 09 09 73 1 00 50933</t>
  </si>
  <si>
    <t>395 09 09 73 1 00 50933 300</t>
  </si>
  <si>
    <t xml:space="preserve">395 09 09 73 1 00 50939 </t>
  </si>
  <si>
    <t>395 09 09 73 1 00 50939 300</t>
  </si>
  <si>
    <t>395 09 09 73 1 00 70280</t>
  </si>
  <si>
    <t>395 09 09 73 1 00 70280 300</t>
  </si>
  <si>
    <t xml:space="preserve">395 09 09 73 1 00 70930 </t>
  </si>
  <si>
    <t>395 09 09 73 1 00 70930 300</t>
  </si>
  <si>
    <t>395 2 02 55093 09 0000 150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</si>
  <si>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2 02 59999 09 0000 150 Прочие межбюджетные трансферты, передаваемые бюджетам территориальных фондов обязательного медицинского страхования</t>
  </si>
  <si>
    <t>000 2 18 00000 09 0000 150 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</si>
  <si>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000 2 19 00000 09 0000 150 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</t>
  </si>
  <si>
    <t>Финансовое обеспечение организации обязательного медицинского страхования на территориях субъектов Российской Федерации (Реализация территориальной программы обязательного медицинского страхования)</t>
  </si>
  <si>
    <t>Финансовое обеспечение организации обязательного медицинского страхования на территориях субъектов Российской Федерации (Финансовое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оборудования)</t>
  </si>
  <si>
    <t>Дополнительное финансовое обеспечение организации обязательного медицинского страхования на территориях субъектов Российской Федерации</t>
  </si>
  <si>
    <t>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</t>
  </si>
  <si>
    <t>Финансовое обеспечение организации обязательного медицинского страхования на территориях субъектов Российской Федерации  (Финансовое обеспечение выполнения функций органами управления территориального фонда обязательного медицинского страхования)</t>
  </si>
  <si>
    <t>Непрограммные направления деятельности органов управления внебюджетных фондов</t>
  </si>
  <si>
    <t>Выполнение функций аппаратами внебюджетных фондов</t>
  </si>
  <si>
    <t>395 01 13 73 0 00 00000</t>
  </si>
  <si>
    <t>Реализация государственных функций в области социальной политики</t>
  </si>
  <si>
    <t>Расчеты (обоснования) показателей на 2021 год</t>
  </si>
  <si>
    <t>395 01 13 73 2 00 00000</t>
  </si>
  <si>
    <t>395 09 09 73 0 00 00000</t>
  </si>
  <si>
    <t>395 09 09 73 1 00 00000</t>
  </si>
  <si>
    <t>%
к 2021 г.</t>
  </si>
  <si>
    <t>Расчеты (обоснования) показателей на 2022 год</t>
  </si>
  <si>
    <t>395 01 00 00 0 00 00000 000</t>
  </si>
  <si>
    <t>395 01 13 00 0 00 00000 000</t>
  </si>
  <si>
    <t>Финансовое обеспечение организации обязательного медицинского страхования на территориях субъектов Российской Федерации (Расходы на оплату медицинской помощи, оказанной застрахованным лицам за пределами территории субъекта Российской Федерации, в котором выдан полис обязательного медицинского страхования)</t>
  </si>
  <si>
    <t>гр.5= гр.4/гр.3, %</t>
  </si>
  <si>
    <t>Средства отражаются по факту поступления и планированию не подлежат  (возвраты единовременных выплат медицинским работникам в связи с прекращением трудового договора до истечения пятилетнего срока; возврат средств от других территориальных фондов ОМС в рамках осуществления межтерриториальных расчетов).</t>
  </si>
  <si>
    <t xml:space="preserve">Код бюджетной
классификации </t>
  </si>
  <si>
    <t xml:space="preserve">Коды бюджетной классификации </t>
  </si>
  <si>
    <t>Проект бюджета
на 2021 год</t>
  </si>
  <si>
    <t>Проект бюджета
на 2022 год</t>
  </si>
  <si>
    <t>Доходы бюджета Территориального фонда обязательного медицинского страхования Ярославской области на 2021 год и оценка ожидаемого исполнения на 2020 год</t>
  </si>
  <si>
    <t xml:space="preserve">Утверждено Законом ЯО
от 20.12.2019 № 79-з
(в ред. Законов ЯО 
от 06.03.2020 №9-з, 
от 28.04.2020 №30-з) </t>
  </si>
  <si>
    <t>Оценка ожидаемого исполнения на 2020 год</t>
  </si>
  <si>
    <t>395 2 02 55258 09 0000 150 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</si>
  <si>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Размер субвенции запланирован в соответствии с объемом расходов бюджета ФОМС, установленным в проекте федерального закона "О бюджете Федерального фонда обязательного медицинского страхования на 2021 год  и на плановый период 2022 и 2023 годов". Сумма субвенции ФОМС рассчитана в соответствии с Постановлением Правительства РФ от 05.05.2012 № 462 "О порядке распределения, предоставления и расходования субвенций из бюджета Федерального фонда обязательного медицинского страхования бюджетам территориальных фондов обязательного медицинского страхования на осуществление переданных органам государственной власти субъектов Российской Федерации полномочий Российской Федерации в сфере обязательного медицинского страхования" (далее - Постановление Правительства РФ № 462) и проектом Программы государственных гарантий бесплатного оказания гражданам медицинской помощи на 2021 год и на плановый период 2022 и 2023 годов (далее – проект Программы государственных гарантий):  
13 078,6 руб. (подушевой норматив финансирования на одного застрахованного за счет субвенции ФОМС на 2021 год) х 1 301 480 чел. (численность застрахованного  населения ЯО на 01.01.2020, согласованная ФОМС) /1000 = 17 021 536,3 тыс. рублей.</t>
  </si>
  <si>
    <t xml:space="preserve">На 2021 год средства не запланированы  в связи с отсутствием соответствующих бюджетных ассигнований в проекте федерального закона "О бюджете Федерального фонда обязательного медицинского страхования на 2021 год  и на плановый период 2022 и 2023 годов". </t>
  </si>
  <si>
    <t>Расчет произведен  исходя из уровня ожидаемого исполнения в 2020 году с учетом динамики роста поступлений по данному виду дохода : 572 491,5 тыс. рублей (оценка ожидаемого исполнения в 2020 году) x 1,22 (средний темп роста объемов поступлений) = 698 439,6 тыс. рублей.</t>
  </si>
  <si>
    <t>Средства отражаются по факту возврата в бюджет ФОМС и планированию не подлежат (возврат остатка средств субвенции ФОМС в части софинансирования расходов медицинских организаций на оплату труда врачей и среднего медицинского персонала, не использованных по состоянию на 01.01.2020, возврат единовременных выплат медицинским работникам в связи с прекращением трудового договора до истечения пятилетнего срока; возврат средств, полученных в результате проведения реэкспертиз, экспертиз качества медицинской помощи, источником финансового обеспечения которой являлась субвенция ФОМС прошлых лет; возврат средств, использованных медицинскими организациями не по целевому назначению, и т.д.).</t>
  </si>
  <si>
    <t>Расходы  бюджета Территориального фонда обязательного  медицинского страхования Ярославской области на 2021 год и оценка ожидаемого исполнения на 2020 год</t>
  </si>
  <si>
    <t>Финансовое обеспечение софинансирования расходов медицинских организаций на оплату труда врачей и среднего медицинского персонала</t>
  </si>
  <si>
    <t>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</si>
  <si>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395 09 09 73 1 00 52570</t>
  </si>
  <si>
    <t>395 09 09 73 1 00 52570 300</t>
  </si>
  <si>
    <t>395 09 09 73 1 00 52580</t>
  </si>
  <si>
    <t>395 09 09 73 1 00 52580 300</t>
  </si>
  <si>
    <t>Источники внутреннего финансирования дефицита бюджета 
Территориального фонда обязательного медицинского страхования Ярославской области на 2021 год 
и оценка ожидаемого исполнения на 2020 год</t>
  </si>
  <si>
    <t>Доходы бюджета Территориального фонда обязательного медицинского страхования Ярославской области на плановый период 2022 и 2023 годов</t>
  </si>
  <si>
    <t>Проект бюджета
на 2023 год</t>
  </si>
  <si>
    <t>%
к 2022 г.</t>
  </si>
  <si>
    <t>Расчеты (обоснования) показателей на 2023 год</t>
  </si>
  <si>
    <t>Средства запланированы на уровне 2021 года.</t>
  </si>
  <si>
    <t>Размер субвенции запланирован в соответствии с объемом расходов бюджета ФОМС и рассчитан в соответствии с  Постановлением Правительства РФ № 462 и проектом Программы государственных гарантий: 13 696,7 руб.  (подушевой норматив финансирования на одного застрахованного за счет субвенции ФОМС на 2022 год) х 1 301 480 чел. (численность застрахованного  населения ЯО на 01.01.2020, согласованная ФОМС)/1000 = 17 825 981,1 тыс. рублей.</t>
  </si>
  <si>
    <t xml:space="preserve">Размер субвенции запланирован в соответствии с объемом расходов бюджета ФОМС и рассчитан в соответствии с  Постановлением Правительства РФ № 462 и проектом Программы государственных гарантий: 14 469,5 руб.  (подушевой норматив финансирования на одного застрахованного за счет субвенции ФОМС на 2023 год) х 1 301 480 чел. (численность застрахованного  населения ЯО на 01.01.2020, согласованная ФОМС)/1000 =
18 831 764,9 тыс. рублей. </t>
  </si>
  <si>
    <t>Расчет: 698 439,6 тыс. рублей (сумма, запланированная на 2021 год) x  1,17 (средний темп роста объемов поступлений) = 817 174,3 тыс. рублей.</t>
  </si>
  <si>
    <t>Расчет: 817 174,3 тыс. рублей (сумма, запланированная на 2022 год) x  1,10 (средний темп роста объемов поступлений) = 898 891,7 тыс. рублей.</t>
  </si>
  <si>
    <t>395 2 02 55257 09 0000 150 Межбюджетные трансферты, передаваемые бюджетам территориальных фондов обязательного медицинского страхования на финансовое обеспечение формирования нормированного страхового запаса территориального фонда обязательного медицинского страхования</t>
  </si>
  <si>
    <t>Неналоговые доходы запланированы в сумме 50 729,7 тыс. рублей, из них:
1) Поступления прочих доходов от компенсации затрат бюджетов территориальных фондов обязательного медицинского страхования, запланированы в сумме 47 899,1 тыс. рублей. Поступления средств на формирование нормированного страхового запаса Фонда на 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 (далее – НСЗ Фонда, финансовое обеспечение мероприятий). Средства формируются в соответствии с частью 6.3 статьи 26 Федерального закона от 29.11.2010 № 326-ФЗ «Об обязательном медицинском страховании в Российской Федерации» (далее - Федеральный закон № 326-ФЗ). Источником формирования средств НСЗ Фонда на финансовое обеспечение мероприятий являются санкции,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за предшествующие годы.
2) Поступления иных штрафов, неустоек, пеней, уплаченных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страхования, запланированы в сумме 2 830,6 тыс. рублей, в том числе:
- поступления средств на формирование НСЗ Фонда на финансовое обеспечение мероприятий в сумме 2 125,8 тыс. рублей. Средства формируются в соответствии с частью 6.3 статьи 26 Федерального закона № 326-ФЗ. Источником формирования средств НСЗ Фонда на финансовое обеспечение мероприятий являются штрафы,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за предшествующие годы.
- поступления штрафов от страховых медицинских организаций за нарушение обязательств по договорам о финансовом обеспечении ОМС и от медицинских организаций по результатам проведения проверок контрольно-ревизионного отдела Фонда и за нарушение обязательств по договорам на оказание и оплату медицинской помощи по ОМС запланированы в размере 704,8 тыс. рублей. Расчет производился на основании усреднения годовых объемов поступлений по данному виду доходов за предшествующие годы. Средства направляются на реализацию территориальной программы ОМС в рамках базовой программы ОМС.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</si>
</sst>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%"/>
    <numFmt numFmtId="166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3" fontId="3" fillId="0" borderId="1" xfId="4" applyNumberFormat="1" applyFont="1" applyFill="1" applyBorder="1" applyAlignment="1">
      <alignment horizontal="center" vertical="top" wrapText="1"/>
    </xf>
    <xf numFmtId="3" fontId="5" fillId="0" borderId="1" xfId="4" applyNumberFormat="1" applyFont="1" applyFill="1" applyBorder="1" applyAlignment="1">
      <alignment horizontal="center" vertical="top" wrapText="1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3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3" fillId="0" borderId="1" xfId="1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center" vertical="top"/>
    </xf>
    <xf numFmtId="165" fontId="4" fillId="0" borderId="1" xfId="3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top"/>
    </xf>
    <xf numFmtId="0" fontId="3" fillId="0" borderId="0" xfId="0" applyFont="1" applyFill="1"/>
    <xf numFmtId="3" fontId="4" fillId="0" borderId="1" xfId="4" applyNumberFormat="1" applyFont="1" applyFill="1" applyBorder="1" applyAlignment="1">
      <alignment horizontal="center" vertical="top" wrapText="1"/>
    </xf>
    <xf numFmtId="3" fontId="3" fillId="0" borderId="1" xfId="4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vertical="top"/>
    </xf>
    <xf numFmtId="3" fontId="4" fillId="0" borderId="0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/>
    </xf>
    <xf numFmtId="0" fontId="6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3" fontId="3" fillId="0" borderId="1" xfId="4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3" fontId="5" fillId="0" borderId="1" xfId="4" applyNumberFormat="1" applyFont="1" applyBorder="1" applyAlignment="1">
      <alignment horizontal="center" vertical="top" wrapText="1"/>
    </xf>
    <xf numFmtId="165" fontId="3" fillId="0" borderId="1" xfId="3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3" fontId="4" fillId="0" borderId="1" xfId="4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right" vertical="top"/>
    </xf>
    <xf numFmtId="165" fontId="4" fillId="0" borderId="1" xfId="3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4" fillId="0" borderId="0" xfId="3" applyNumberFormat="1" applyFont="1" applyFill="1"/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4" fontId="4" fillId="0" borderId="0" xfId="4" applyFont="1" applyFill="1"/>
    <xf numFmtId="0" fontId="4" fillId="0" borderId="0" xfId="0" applyFont="1" applyFill="1" applyAlignment="1">
      <alignment vertical="center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left" vertical="top" wrapText="1"/>
    </xf>
    <xf numFmtId="3" fontId="7" fillId="0" borderId="0" xfId="0" applyNumberFormat="1" applyFont="1" applyBorder="1" applyAlignment="1">
      <alignment horizontal="center"/>
    </xf>
    <xf numFmtId="3" fontId="6" fillId="0" borderId="0" xfId="0" applyNumberFormat="1" applyFont="1" applyAlignment="1">
      <alignment horizontal="center"/>
    </xf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8" fillId="0" borderId="0" xfId="0" applyFont="1"/>
    <xf numFmtId="0" fontId="3" fillId="0" borderId="4" xfId="0" applyFont="1" applyFill="1" applyBorder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center" vertical="top"/>
    </xf>
    <xf numFmtId="3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vertical="top" wrapText="1"/>
    </xf>
    <xf numFmtId="165" fontId="4" fillId="0" borderId="1" xfId="3" applyNumberFormat="1" applyFont="1" applyFill="1" applyBorder="1" applyAlignment="1">
      <alignment horizontal="left" vertical="top" wrapText="1"/>
    </xf>
    <xf numFmtId="165" fontId="4" fillId="0" borderId="1" xfId="3" applyNumberFormat="1" applyFont="1" applyFill="1" applyBorder="1" applyAlignment="1">
      <alignment horizontal="left" vertical="top" wrapText="1"/>
    </xf>
    <xf numFmtId="0" fontId="4" fillId="0" borderId="7" xfId="1" applyFont="1" applyFill="1" applyBorder="1" applyAlignment="1">
      <alignment horizontal="left" vertical="top" wrapText="1"/>
    </xf>
    <xf numFmtId="0" fontId="5" fillId="0" borderId="7" xfId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2 2" xfId="2"/>
    <cellStyle name="Процентный" xfId="3" builtinId="5"/>
    <cellStyle name="Финансовый" xfId="4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zoomScale="80" zoomScaleNormal="80" workbookViewId="0">
      <pane ySplit="4" topLeftCell="A5" activePane="bottomLeft" state="frozen"/>
      <selection pane="bottomLeft" activeCell="F6" sqref="F6"/>
    </sheetView>
  </sheetViews>
  <sheetFormatPr defaultRowHeight="18.75" x14ac:dyDescent="0.3"/>
  <cols>
    <col min="1" max="1" width="49.5703125" style="48" customWidth="1"/>
    <col min="2" max="2" width="26.85546875" style="48" customWidth="1"/>
    <col min="3" max="3" width="21" style="6" customWidth="1"/>
    <col min="4" max="4" width="20.140625" style="6" customWidth="1"/>
    <col min="5" max="5" width="13.140625" style="6" customWidth="1"/>
    <col min="6" max="6" width="187.42578125" style="6" customWidth="1"/>
    <col min="7" max="7" width="22.42578125" style="6" customWidth="1"/>
    <col min="8" max="8" width="9.140625" style="6"/>
    <col min="9" max="9" width="15.42578125" style="6" bestFit="1" customWidth="1"/>
    <col min="10" max="10" width="9.140625" style="6"/>
    <col min="11" max="11" width="15.85546875" style="6" customWidth="1"/>
    <col min="12" max="12" width="9.140625" style="6"/>
    <col min="13" max="13" width="15.42578125" style="6" customWidth="1"/>
    <col min="14" max="16384" width="9.140625" style="6"/>
  </cols>
  <sheetData>
    <row r="1" spans="1:10" ht="44.25" customHeight="1" x14ac:dyDescent="0.3">
      <c r="A1" s="84" t="s">
        <v>73</v>
      </c>
      <c r="B1" s="84"/>
      <c r="C1" s="84"/>
      <c r="D1" s="84"/>
      <c r="E1" s="84"/>
      <c r="F1" s="84"/>
      <c r="G1" s="1"/>
      <c r="H1" s="1"/>
      <c r="I1" s="1"/>
      <c r="J1" s="1"/>
    </row>
    <row r="2" spans="1:10" x14ac:dyDescent="0.3">
      <c r="A2" s="6"/>
      <c r="B2" s="6"/>
      <c r="C2" s="37"/>
      <c r="D2" s="83" t="s">
        <v>3</v>
      </c>
      <c r="E2" s="38"/>
      <c r="F2" s="39"/>
    </row>
    <row r="3" spans="1:10" s="7" customFormat="1" ht="135.75" customHeight="1" x14ac:dyDescent="0.25">
      <c r="A3" s="66" t="s">
        <v>11</v>
      </c>
      <c r="B3" s="74" t="s">
        <v>74</v>
      </c>
      <c r="C3" s="67" t="s">
        <v>75</v>
      </c>
      <c r="D3" s="66" t="s">
        <v>71</v>
      </c>
      <c r="E3" s="66" t="s">
        <v>67</v>
      </c>
      <c r="F3" s="66" t="s">
        <v>58</v>
      </c>
    </row>
    <row r="4" spans="1:10" s="7" customForma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</row>
    <row r="5" spans="1:10" s="41" customFormat="1" ht="409.5" x14ac:dyDescent="0.25">
      <c r="A5" s="3" t="s">
        <v>15</v>
      </c>
      <c r="B5" s="4">
        <v>71832537</v>
      </c>
      <c r="C5" s="4">
        <v>64584877</v>
      </c>
      <c r="D5" s="4">
        <v>50729700</v>
      </c>
      <c r="E5" s="14">
        <f t="shared" ref="E5:E13" si="0">IFERROR(D5/C5,"")</f>
        <v>0.78500000000000003</v>
      </c>
      <c r="F5" s="80" t="s">
        <v>99</v>
      </c>
      <c r="I5" s="11"/>
    </row>
    <row r="6" spans="1:10" ht="37.5" x14ac:dyDescent="0.3">
      <c r="A6" s="3" t="s">
        <v>9</v>
      </c>
      <c r="B6" s="4">
        <f>B7+B10+B12+B11+B8+B9</f>
        <v>17465308483</v>
      </c>
      <c r="C6" s="4">
        <f t="shared" ref="C6:D6" si="1">C7+C10+C12+C11+C8+C9</f>
        <v>17132477091</v>
      </c>
      <c r="D6" s="4">
        <f t="shared" si="1"/>
        <v>17719975900</v>
      </c>
      <c r="E6" s="14">
        <f t="shared" si="0"/>
        <v>1.034</v>
      </c>
      <c r="F6" s="4"/>
      <c r="G6" s="42"/>
      <c r="I6" s="11"/>
    </row>
    <row r="7" spans="1:10" ht="187.5" x14ac:dyDescent="0.3">
      <c r="A7" s="34" t="s">
        <v>45</v>
      </c>
      <c r="B7" s="35">
        <v>16597511500</v>
      </c>
      <c r="C7" s="35">
        <v>16597511500</v>
      </c>
      <c r="D7" s="17">
        <v>17021536300</v>
      </c>
      <c r="E7" s="14">
        <f t="shared" si="0"/>
        <v>1.026</v>
      </c>
      <c r="F7" s="40" t="s">
        <v>77</v>
      </c>
      <c r="G7" s="42"/>
      <c r="I7" s="11"/>
    </row>
    <row r="8" spans="1:10" ht="174" customHeight="1" x14ac:dyDescent="0.3">
      <c r="A8" s="34" t="s">
        <v>98</v>
      </c>
      <c r="B8" s="35">
        <v>52553400</v>
      </c>
      <c r="C8" s="35">
        <v>52553400</v>
      </c>
      <c r="D8" s="17">
        <v>0</v>
      </c>
      <c r="E8" s="14">
        <f t="shared" si="0"/>
        <v>0</v>
      </c>
      <c r="F8" s="79" t="s">
        <v>78</v>
      </c>
      <c r="G8" s="42"/>
      <c r="I8" s="11"/>
    </row>
    <row r="9" spans="1:10" ht="243.75" x14ac:dyDescent="0.3">
      <c r="A9" s="34" t="s">
        <v>76</v>
      </c>
      <c r="B9" s="35">
        <v>9400700</v>
      </c>
      <c r="C9" s="35">
        <v>9400700</v>
      </c>
      <c r="D9" s="17">
        <v>0</v>
      </c>
      <c r="E9" s="14">
        <f t="shared" si="0"/>
        <v>0</v>
      </c>
      <c r="F9" s="80" t="s">
        <v>78</v>
      </c>
      <c r="G9" s="42"/>
      <c r="I9" s="11"/>
    </row>
    <row r="10" spans="1:10" ht="97.5" customHeight="1" x14ac:dyDescent="0.3">
      <c r="A10" s="34" t="s">
        <v>46</v>
      </c>
      <c r="B10" s="35">
        <v>903800463</v>
      </c>
      <c r="C10" s="35">
        <v>572491500</v>
      </c>
      <c r="D10" s="35">
        <v>698439600</v>
      </c>
      <c r="E10" s="14">
        <f t="shared" si="0"/>
        <v>1.22</v>
      </c>
      <c r="F10" s="40" t="s">
        <v>79</v>
      </c>
      <c r="G10" s="42"/>
      <c r="I10" s="11"/>
    </row>
    <row r="11" spans="1:10" ht="131.25" x14ac:dyDescent="0.3">
      <c r="A11" s="34" t="s">
        <v>47</v>
      </c>
      <c r="B11" s="35">
        <v>288554</v>
      </c>
      <c r="C11" s="35">
        <v>420161</v>
      </c>
      <c r="D11" s="35">
        <v>0</v>
      </c>
      <c r="E11" s="14">
        <f t="shared" si="0"/>
        <v>0</v>
      </c>
      <c r="F11" s="40" t="s">
        <v>68</v>
      </c>
      <c r="G11" s="42"/>
      <c r="I11" s="11"/>
    </row>
    <row r="12" spans="1:10" ht="153" customHeight="1" x14ac:dyDescent="0.3">
      <c r="A12" s="34" t="s">
        <v>48</v>
      </c>
      <c r="B12" s="19">
        <v>-98246134</v>
      </c>
      <c r="C12" s="19">
        <v>-99900170</v>
      </c>
      <c r="D12" s="19">
        <v>0</v>
      </c>
      <c r="E12" s="14">
        <f t="shared" si="0"/>
        <v>0</v>
      </c>
      <c r="F12" s="40" t="s">
        <v>80</v>
      </c>
      <c r="G12"/>
      <c r="I12" s="11"/>
    </row>
    <row r="13" spans="1:10" x14ac:dyDescent="0.3">
      <c r="A13" s="43" t="s">
        <v>4</v>
      </c>
      <c r="B13" s="13">
        <f>B5+B6</f>
        <v>17537141020</v>
      </c>
      <c r="C13" s="13">
        <f>C5+C6</f>
        <v>17197061968</v>
      </c>
      <c r="D13" s="13">
        <f>D5+D6</f>
        <v>17770705600</v>
      </c>
      <c r="E13" s="14">
        <f t="shared" si="0"/>
        <v>1.0329999999999999</v>
      </c>
      <c r="F13" s="33"/>
      <c r="G13" s="42"/>
      <c r="I13" s="11"/>
    </row>
    <row r="14" spans="1:10" ht="46.5" customHeight="1" x14ac:dyDescent="0.3">
      <c r="A14" s="85"/>
      <c r="B14" s="85"/>
      <c r="C14" s="85"/>
      <c r="D14" s="85"/>
      <c r="E14" s="85"/>
      <c r="F14" s="85"/>
    </row>
    <row r="15" spans="1:10" x14ac:dyDescent="0.3">
      <c r="A15" s="44"/>
      <c r="B15" s="44"/>
      <c r="C15" s="45"/>
      <c r="D15" s="46"/>
      <c r="E15" s="46"/>
    </row>
    <row r="16" spans="1:10" x14ac:dyDescent="0.3">
      <c r="A16" s="44"/>
      <c r="B16" s="44"/>
      <c r="C16" s="45"/>
      <c r="D16" s="45"/>
      <c r="E16" s="45"/>
    </row>
    <row r="17" spans="1:5" x14ac:dyDescent="0.3">
      <c r="A17" s="44"/>
      <c r="B17" s="44"/>
      <c r="C17" s="45"/>
      <c r="D17" s="45"/>
      <c r="E17" s="45"/>
    </row>
    <row r="18" spans="1:5" x14ac:dyDescent="0.3">
      <c r="A18" s="44"/>
      <c r="B18" s="44"/>
      <c r="C18" s="45"/>
      <c r="D18" s="45"/>
      <c r="E18" s="45"/>
    </row>
    <row r="19" spans="1:5" x14ac:dyDescent="0.3">
      <c r="A19" s="44"/>
      <c r="B19" s="44"/>
      <c r="C19" s="45"/>
      <c r="D19" s="45"/>
      <c r="E19" s="45"/>
    </row>
    <row r="20" spans="1:5" x14ac:dyDescent="0.3">
      <c r="A20" s="44"/>
      <c r="B20" s="44"/>
      <c r="C20" s="45"/>
      <c r="D20" s="45"/>
      <c r="E20" s="45"/>
    </row>
    <row r="21" spans="1:5" x14ac:dyDescent="0.3">
      <c r="A21" s="6"/>
      <c r="B21" s="6"/>
    </row>
    <row r="22" spans="1:5" x14ac:dyDescent="0.3">
      <c r="A22" s="6"/>
      <c r="B22" s="6"/>
      <c r="C22" s="47"/>
      <c r="D22" s="47"/>
      <c r="E22" s="47"/>
    </row>
    <row r="23" spans="1:5" x14ac:dyDescent="0.3">
      <c r="A23" s="6"/>
      <c r="B23" s="6"/>
      <c r="C23" s="47"/>
      <c r="D23" s="47"/>
      <c r="E23" s="47"/>
    </row>
    <row r="24" spans="1:5" x14ac:dyDescent="0.3">
      <c r="A24" s="6"/>
      <c r="B24" s="6"/>
      <c r="C24" s="47"/>
      <c r="D24" s="47"/>
      <c r="E24" s="47"/>
    </row>
    <row r="25" spans="1:5" x14ac:dyDescent="0.3">
      <c r="A25" s="6"/>
      <c r="B25" s="6"/>
      <c r="C25" s="47"/>
      <c r="D25" s="47"/>
      <c r="E25" s="47"/>
    </row>
    <row r="26" spans="1:5" x14ac:dyDescent="0.3">
      <c r="A26" s="6"/>
      <c r="B26" s="6"/>
      <c r="C26" s="47"/>
      <c r="D26" s="47"/>
      <c r="E26" s="47"/>
    </row>
    <row r="27" spans="1:5" x14ac:dyDescent="0.3">
      <c r="C27" s="47"/>
      <c r="D27" s="47"/>
      <c r="E27" s="47"/>
    </row>
    <row r="28" spans="1:5" x14ac:dyDescent="0.3">
      <c r="A28" s="6"/>
      <c r="B28" s="6"/>
      <c r="C28" s="47"/>
      <c r="D28" s="47"/>
      <c r="E28" s="47"/>
    </row>
    <row r="29" spans="1:5" x14ac:dyDescent="0.3">
      <c r="A29" s="6"/>
      <c r="B29" s="6"/>
      <c r="C29" s="47"/>
      <c r="D29" s="47"/>
      <c r="E29" s="47"/>
    </row>
  </sheetData>
  <mergeCells count="2">
    <mergeCell ref="A1:F1"/>
    <mergeCell ref="A14:F14"/>
  </mergeCells>
  <printOptions horizontalCentered="1"/>
  <pageMargins left="0.39370078740157483" right="0.39370078740157483" top="0.78740157480314965" bottom="0.39370078740157483" header="0" footer="0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5"/>
  <sheetViews>
    <sheetView topLeftCell="A22" zoomScale="78" zoomScaleNormal="78" workbookViewId="0">
      <selection activeCell="O14" sqref="O14"/>
    </sheetView>
  </sheetViews>
  <sheetFormatPr defaultRowHeight="18.75" x14ac:dyDescent="0.3"/>
  <cols>
    <col min="1" max="1" width="84.28515625" style="21" customWidth="1"/>
    <col min="2" max="2" width="36.85546875" style="21" customWidth="1"/>
    <col min="3" max="3" width="28" style="21" customWidth="1"/>
    <col min="4" max="4" width="24.140625" style="6" customWidth="1"/>
    <col min="5" max="5" width="24" style="24" customWidth="1"/>
    <col min="6" max="6" width="14.28515625" style="24" hidden="1" customWidth="1"/>
    <col min="7" max="7" width="43.42578125" style="6" hidden="1" customWidth="1"/>
    <col min="8" max="16384" width="9.140625" style="6"/>
  </cols>
  <sheetData>
    <row r="1" spans="1:7" ht="48.75" customHeight="1" x14ac:dyDescent="0.3">
      <c r="A1" s="86" t="s">
        <v>81</v>
      </c>
      <c r="B1" s="86"/>
      <c r="C1" s="86"/>
      <c r="D1" s="86"/>
      <c r="E1" s="86"/>
      <c r="F1" s="86"/>
      <c r="G1" s="36"/>
    </row>
    <row r="2" spans="1:7" x14ac:dyDescent="0.3">
      <c r="A2" s="53"/>
      <c r="B2" s="69"/>
      <c r="C2" s="53"/>
      <c r="D2" s="39"/>
      <c r="E2" s="39" t="s">
        <v>3</v>
      </c>
      <c r="F2" s="38" t="s">
        <v>3</v>
      </c>
    </row>
    <row r="3" spans="1:7" ht="123.75" customHeight="1" x14ac:dyDescent="0.3">
      <c r="A3" s="72" t="s">
        <v>12</v>
      </c>
      <c r="B3" s="75" t="s">
        <v>69</v>
      </c>
      <c r="C3" s="73" t="str">
        <f>'Доходы 2020 - 2021'!B3</f>
        <v xml:space="preserve">Утверждено Законом ЯО
от 20.12.2019 № 79-з
(в ред. Законов ЯО 
от 06.03.2020 №9-з, 
от 28.04.2020 №30-з) </v>
      </c>
      <c r="D3" s="73" t="str">
        <f>'Доходы 2020 - 2021'!C3</f>
        <v>Оценка ожидаемого исполнения на 2020 год</v>
      </c>
      <c r="E3" s="73" t="str">
        <f>'Доходы 2020 - 2021'!D3</f>
        <v>Проект бюджета
на 2021 год</v>
      </c>
      <c r="F3" s="73" t="str">
        <f>'Доходы 2020 - 2021'!E3</f>
        <v>гр.5= гр.4/гр.3, %</v>
      </c>
    </row>
    <row r="4" spans="1:7" s="11" customFormat="1" x14ac:dyDescent="0.25">
      <c r="A4" s="8">
        <v>1</v>
      </c>
      <c r="B4" s="49">
        <v>2</v>
      </c>
      <c r="C4" s="9">
        <v>3</v>
      </c>
      <c r="D4" s="10">
        <v>4</v>
      </c>
      <c r="E4" s="10">
        <v>5</v>
      </c>
      <c r="F4" s="10">
        <v>6</v>
      </c>
      <c r="G4" s="40"/>
    </row>
    <row r="5" spans="1:7" s="15" customFormat="1" x14ac:dyDescent="0.25">
      <c r="A5" s="12" t="s">
        <v>16</v>
      </c>
      <c r="B5" s="70" t="s">
        <v>64</v>
      </c>
      <c r="C5" s="13">
        <f>C6</f>
        <v>122949300</v>
      </c>
      <c r="D5" s="13">
        <f t="shared" ref="D5:E7" si="0">D6</f>
        <v>122949300</v>
      </c>
      <c r="E5" s="13">
        <f t="shared" si="0"/>
        <v>124833700</v>
      </c>
      <c r="F5" s="14">
        <f>IFERROR(E5/D5,"")</f>
        <v>1.0149999999999999</v>
      </c>
      <c r="G5" s="14"/>
    </row>
    <row r="6" spans="1:7" s="15" customFormat="1" ht="19.5" x14ac:dyDescent="0.25">
      <c r="A6" s="77" t="s">
        <v>25</v>
      </c>
      <c r="B6" s="70" t="s">
        <v>65</v>
      </c>
      <c r="C6" s="13">
        <f>C7</f>
        <v>122949300</v>
      </c>
      <c r="D6" s="13">
        <f t="shared" si="0"/>
        <v>122949300</v>
      </c>
      <c r="E6" s="13">
        <f t="shared" si="0"/>
        <v>124833700</v>
      </c>
      <c r="F6" s="14">
        <f>IFERROR(E6/D6,"")</f>
        <v>1.0149999999999999</v>
      </c>
      <c r="G6" s="14"/>
    </row>
    <row r="7" spans="1:7" s="15" customFormat="1" ht="37.5" x14ac:dyDescent="0.25">
      <c r="A7" s="16" t="s">
        <v>54</v>
      </c>
      <c r="B7" s="51" t="s">
        <v>56</v>
      </c>
      <c r="C7" s="17">
        <f>C8</f>
        <v>122949300</v>
      </c>
      <c r="D7" s="17">
        <f t="shared" si="0"/>
        <v>122949300</v>
      </c>
      <c r="E7" s="17">
        <f t="shared" si="0"/>
        <v>124833700</v>
      </c>
      <c r="F7" s="14">
        <f t="shared" ref="F7:F8" si="1">IFERROR(E7/D7,"")</f>
        <v>1.0149999999999999</v>
      </c>
      <c r="G7" s="14"/>
    </row>
    <row r="8" spans="1:7" s="15" customFormat="1" x14ac:dyDescent="0.25">
      <c r="A8" s="16" t="s">
        <v>55</v>
      </c>
      <c r="B8" s="51" t="s">
        <v>59</v>
      </c>
      <c r="C8" s="17">
        <f>C9</f>
        <v>122949300</v>
      </c>
      <c r="D8" s="17">
        <f t="shared" ref="D8:E8" si="2">D9</f>
        <v>122949300</v>
      </c>
      <c r="E8" s="17">
        <f t="shared" si="2"/>
        <v>124833700</v>
      </c>
      <c r="F8" s="14">
        <f t="shared" si="1"/>
        <v>1.0149999999999999</v>
      </c>
      <c r="G8" s="14"/>
    </row>
    <row r="9" spans="1:7" ht="93.75" x14ac:dyDescent="0.3">
      <c r="A9" s="16" t="s">
        <v>53</v>
      </c>
      <c r="B9" s="51" t="s">
        <v>27</v>
      </c>
      <c r="C9" s="17">
        <f>C10+C11+C13+C12</f>
        <v>122949300</v>
      </c>
      <c r="D9" s="17">
        <f t="shared" ref="D9:E9" si="3">D10+D11+D13+D12</f>
        <v>122949300</v>
      </c>
      <c r="E9" s="17">
        <f t="shared" si="3"/>
        <v>124833700</v>
      </c>
      <c r="F9" s="14">
        <f t="shared" ref="F9:F24" si="4">IFERROR(E9/D9,"")</f>
        <v>1.0149999999999999</v>
      </c>
      <c r="G9" s="14"/>
    </row>
    <row r="10" spans="1:7" ht="80.25" customHeight="1" x14ac:dyDescent="0.3">
      <c r="A10" s="16" t="s">
        <v>20</v>
      </c>
      <c r="B10" s="51" t="s">
        <v>28</v>
      </c>
      <c r="C10" s="17">
        <v>87063600</v>
      </c>
      <c r="D10" s="17">
        <v>87063600</v>
      </c>
      <c r="E10" s="17">
        <v>91041013</v>
      </c>
      <c r="F10" s="14">
        <f t="shared" ref="F10" si="5">IFERROR(E10/D10,"")</f>
        <v>1.046</v>
      </c>
      <c r="G10" s="14"/>
    </row>
    <row r="11" spans="1:7" ht="37.5" x14ac:dyDescent="0.3">
      <c r="A11" s="16" t="s">
        <v>21</v>
      </c>
      <c r="B11" s="51" t="s">
        <v>29</v>
      </c>
      <c r="C11" s="17">
        <v>35694700</v>
      </c>
      <c r="D11" s="17">
        <v>35694700</v>
      </c>
      <c r="E11" s="17">
        <v>33586687</v>
      </c>
      <c r="F11" s="14">
        <f t="shared" ref="F11:F12" si="6">IFERROR(E11/D11,"")</f>
        <v>0.94099999999999995</v>
      </c>
      <c r="G11" s="14"/>
    </row>
    <row r="12" spans="1:7" x14ac:dyDescent="0.3">
      <c r="A12" s="16" t="s">
        <v>23</v>
      </c>
      <c r="B12" s="51" t="s">
        <v>30</v>
      </c>
      <c r="C12" s="17">
        <v>10000</v>
      </c>
      <c r="D12" s="17">
        <v>10000</v>
      </c>
      <c r="E12" s="17">
        <v>10000</v>
      </c>
      <c r="F12" s="14">
        <f t="shared" si="6"/>
        <v>1</v>
      </c>
      <c r="G12" s="14"/>
    </row>
    <row r="13" spans="1:7" x14ac:dyDescent="0.3">
      <c r="A13" s="16" t="s">
        <v>22</v>
      </c>
      <c r="B13" s="51" t="s">
        <v>31</v>
      </c>
      <c r="C13" s="17">
        <v>181000</v>
      </c>
      <c r="D13" s="17">
        <v>181000</v>
      </c>
      <c r="E13" s="17">
        <v>196000</v>
      </c>
      <c r="F13" s="14">
        <f t="shared" si="4"/>
        <v>1.083</v>
      </c>
      <c r="G13" s="14"/>
    </row>
    <row r="14" spans="1:7" s="18" customFormat="1" x14ac:dyDescent="0.3">
      <c r="A14" s="78" t="s">
        <v>17</v>
      </c>
      <c r="B14" s="71" t="s">
        <v>32</v>
      </c>
      <c r="C14" s="13">
        <f>C15</f>
        <v>17699281173</v>
      </c>
      <c r="D14" s="13">
        <f t="shared" ref="D14:E16" si="7">D15</f>
        <v>17359202121</v>
      </c>
      <c r="E14" s="13">
        <f t="shared" si="7"/>
        <v>17645871900</v>
      </c>
      <c r="F14" s="14">
        <f t="shared" si="4"/>
        <v>1.0169999999999999</v>
      </c>
      <c r="G14" s="40"/>
    </row>
    <row r="15" spans="1:7" s="18" customFormat="1" ht="19.5" x14ac:dyDescent="0.3">
      <c r="A15" s="77" t="s">
        <v>26</v>
      </c>
      <c r="B15" s="71" t="s">
        <v>33</v>
      </c>
      <c r="C15" s="13">
        <f>C16</f>
        <v>17699281173</v>
      </c>
      <c r="D15" s="13">
        <f t="shared" si="7"/>
        <v>17359202121</v>
      </c>
      <c r="E15" s="13">
        <f t="shared" si="7"/>
        <v>17645871900</v>
      </c>
      <c r="F15" s="14">
        <f t="shared" si="4"/>
        <v>1.0169999999999999</v>
      </c>
      <c r="G15" s="40"/>
    </row>
    <row r="16" spans="1:7" s="18" customFormat="1" ht="37.5" x14ac:dyDescent="0.3">
      <c r="A16" s="16" t="s">
        <v>54</v>
      </c>
      <c r="B16" s="51" t="s">
        <v>60</v>
      </c>
      <c r="C16" s="17">
        <f>C17</f>
        <v>17699281173</v>
      </c>
      <c r="D16" s="17">
        <f t="shared" si="7"/>
        <v>17359202121</v>
      </c>
      <c r="E16" s="17">
        <f t="shared" si="7"/>
        <v>17645871900</v>
      </c>
      <c r="F16" s="14">
        <f t="shared" si="4"/>
        <v>1.0169999999999999</v>
      </c>
      <c r="G16" s="40"/>
    </row>
    <row r="17" spans="1:8" s="18" customFormat="1" ht="19.5" customHeight="1" x14ac:dyDescent="0.3">
      <c r="A17" s="16" t="s">
        <v>57</v>
      </c>
      <c r="B17" s="51" t="s">
        <v>61</v>
      </c>
      <c r="C17" s="17">
        <f>C18+C21+C23+C29+C31+C25+C27</f>
        <v>17699281173</v>
      </c>
      <c r="D17" s="17">
        <f t="shared" ref="D17:E17" si="8">D18+D21+D23+D29+D31+D25+D27</f>
        <v>17359202121</v>
      </c>
      <c r="E17" s="17">
        <f t="shared" si="8"/>
        <v>17645871900</v>
      </c>
      <c r="F17" s="14">
        <f t="shared" si="4"/>
        <v>1.0169999999999999</v>
      </c>
      <c r="G17" s="40"/>
    </row>
    <row r="18" spans="1:8" ht="75" x14ac:dyDescent="0.3">
      <c r="A18" s="16" t="s">
        <v>49</v>
      </c>
      <c r="B18" s="51" t="s">
        <v>34</v>
      </c>
      <c r="C18" s="17">
        <f>C19+C20</f>
        <v>16617186865</v>
      </c>
      <c r="D18" s="17">
        <f t="shared" ref="D18:E18" si="9">D19+D20</f>
        <v>16617186865</v>
      </c>
      <c r="E18" s="17">
        <f t="shared" si="9"/>
        <v>16896702600</v>
      </c>
      <c r="F18" s="14">
        <f t="shared" si="4"/>
        <v>1.0169999999999999</v>
      </c>
      <c r="G18" s="40" t="s">
        <v>14</v>
      </c>
    </row>
    <row r="19" spans="1:8" ht="23.25" customHeight="1" x14ac:dyDescent="0.3">
      <c r="A19" s="16" t="s">
        <v>23</v>
      </c>
      <c r="B19" s="51" t="s">
        <v>35</v>
      </c>
      <c r="C19" s="17">
        <v>15647838865</v>
      </c>
      <c r="D19" s="17">
        <v>15647838865</v>
      </c>
      <c r="E19" s="17">
        <v>15954197500</v>
      </c>
      <c r="F19" s="14">
        <f t="shared" ref="F19" si="10">IFERROR(E19/D19,"")</f>
        <v>1.02</v>
      </c>
      <c r="G19" s="40"/>
    </row>
    <row r="20" spans="1:8" ht="23.25" customHeight="1" x14ac:dyDescent="0.3">
      <c r="A20" s="16" t="s">
        <v>24</v>
      </c>
      <c r="B20" s="51" t="s">
        <v>36</v>
      </c>
      <c r="C20" s="17">
        <v>969348000</v>
      </c>
      <c r="D20" s="17">
        <v>969348000</v>
      </c>
      <c r="E20" s="17">
        <v>942505100</v>
      </c>
      <c r="F20" s="14">
        <f t="shared" si="4"/>
        <v>0.97199999999999998</v>
      </c>
      <c r="G20" s="40"/>
    </row>
    <row r="21" spans="1:8" ht="112.5" x14ac:dyDescent="0.3">
      <c r="A21" s="16" t="s">
        <v>50</v>
      </c>
      <c r="B21" s="51" t="s">
        <v>37</v>
      </c>
      <c r="C21" s="17">
        <f>C22</f>
        <v>3317578</v>
      </c>
      <c r="D21" s="17">
        <f t="shared" ref="D21:E21" si="11">D22</f>
        <v>3317578</v>
      </c>
      <c r="E21" s="17">
        <f t="shared" si="11"/>
        <v>0</v>
      </c>
      <c r="F21" s="14">
        <f t="shared" si="4"/>
        <v>0</v>
      </c>
      <c r="G21" s="40"/>
    </row>
    <row r="22" spans="1:8" x14ac:dyDescent="0.3">
      <c r="A22" s="16" t="s">
        <v>23</v>
      </c>
      <c r="B22" s="51" t="s">
        <v>38</v>
      </c>
      <c r="C22" s="17">
        <v>3317578</v>
      </c>
      <c r="D22" s="17">
        <v>3317578</v>
      </c>
      <c r="E22" s="17">
        <v>0</v>
      </c>
      <c r="F22" s="14">
        <f t="shared" si="4"/>
        <v>0</v>
      </c>
      <c r="G22" s="40"/>
    </row>
    <row r="23" spans="1:8" ht="105.75" customHeight="1" x14ac:dyDescent="0.3">
      <c r="A23" s="16" t="s">
        <v>66</v>
      </c>
      <c r="B23" s="51" t="s">
        <v>39</v>
      </c>
      <c r="C23" s="17">
        <f>C24</f>
        <v>903800463</v>
      </c>
      <c r="D23" s="17">
        <f t="shared" ref="D23:E23" si="12">D24</f>
        <v>572491500</v>
      </c>
      <c r="E23" s="17">
        <f t="shared" si="12"/>
        <v>698439600</v>
      </c>
      <c r="F23" s="14">
        <f t="shared" si="4"/>
        <v>1.22</v>
      </c>
      <c r="G23" s="40"/>
    </row>
    <row r="24" spans="1:8" x14ac:dyDescent="0.3">
      <c r="A24" s="16" t="s">
        <v>23</v>
      </c>
      <c r="B24" s="51" t="s">
        <v>40</v>
      </c>
      <c r="C24" s="17">
        <v>903800463</v>
      </c>
      <c r="D24" s="17">
        <v>572491500</v>
      </c>
      <c r="E24" s="17">
        <v>698439600</v>
      </c>
      <c r="F24" s="14">
        <f t="shared" si="4"/>
        <v>1.22</v>
      </c>
      <c r="G24" s="40"/>
    </row>
    <row r="25" spans="1:8" ht="40.5" customHeight="1" x14ac:dyDescent="0.3">
      <c r="A25" s="81" t="s">
        <v>82</v>
      </c>
      <c r="B25" s="51" t="s">
        <v>84</v>
      </c>
      <c r="C25" s="17">
        <f>C26</f>
        <v>52553400</v>
      </c>
      <c r="D25" s="17">
        <f>D26</f>
        <v>52553400</v>
      </c>
      <c r="E25" s="17">
        <f>E26</f>
        <v>0</v>
      </c>
      <c r="F25" s="14"/>
      <c r="G25" s="80"/>
    </row>
    <row r="26" spans="1:8" x14ac:dyDescent="0.3">
      <c r="A26" s="82" t="s">
        <v>23</v>
      </c>
      <c r="B26" s="51" t="s">
        <v>85</v>
      </c>
      <c r="C26" s="17">
        <v>52553400</v>
      </c>
      <c r="D26" s="17">
        <v>52553400</v>
      </c>
      <c r="E26" s="17">
        <v>0</v>
      </c>
      <c r="F26" s="14"/>
      <c r="G26" s="80"/>
    </row>
    <row r="27" spans="1:8" ht="75" x14ac:dyDescent="0.3">
      <c r="A27" s="81" t="s">
        <v>83</v>
      </c>
      <c r="B27" s="51" t="s">
        <v>86</v>
      </c>
      <c r="C27" s="17">
        <f>C28</f>
        <v>9400700</v>
      </c>
      <c r="D27" s="17">
        <f>D28</f>
        <v>9400700</v>
      </c>
      <c r="E27" s="17">
        <f>E28</f>
        <v>0</v>
      </c>
      <c r="F27" s="14"/>
      <c r="G27" s="80"/>
    </row>
    <row r="28" spans="1:8" x14ac:dyDescent="0.3">
      <c r="A28" s="82" t="s">
        <v>23</v>
      </c>
      <c r="B28" s="51" t="s">
        <v>87</v>
      </c>
      <c r="C28" s="17">
        <v>9400700</v>
      </c>
      <c r="D28" s="17">
        <v>9400700</v>
      </c>
      <c r="E28" s="17">
        <v>0</v>
      </c>
      <c r="F28" s="14"/>
      <c r="G28" s="80"/>
    </row>
    <row r="29" spans="1:8" ht="56.25" x14ac:dyDescent="0.3">
      <c r="A29" s="16" t="s">
        <v>51</v>
      </c>
      <c r="B29" s="51" t="s">
        <v>41</v>
      </c>
      <c r="C29" s="17">
        <f>C30</f>
        <v>1270572</v>
      </c>
      <c r="D29" s="17">
        <f>D30</f>
        <v>1504777</v>
      </c>
      <c r="E29" s="17">
        <f t="shared" ref="E29" si="13">E30</f>
        <v>704800</v>
      </c>
      <c r="F29" s="14">
        <f t="shared" ref="F29:F31" si="14">IFERROR(E29/D29,"")</f>
        <v>0.46800000000000003</v>
      </c>
      <c r="G29" s="40" t="s">
        <v>13</v>
      </c>
      <c r="H29" s="6" t="s">
        <v>8</v>
      </c>
    </row>
    <row r="30" spans="1:8" ht="20.25" customHeight="1" x14ac:dyDescent="0.3">
      <c r="A30" s="16" t="s">
        <v>23</v>
      </c>
      <c r="B30" s="51" t="s">
        <v>42</v>
      </c>
      <c r="C30" s="17">
        <v>1270572</v>
      </c>
      <c r="D30" s="17">
        <v>1504777</v>
      </c>
      <c r="E30" s="17">
        <v>704800</v>
      </c>
      <c r="F30" s="14">
        <f t="shared" ref="F30" si="15">IFERROR(E30/D30,"")</f>
        <v>0.46800000000000003</v>
      </c>
      <c r="G30" s="40"/>
    </row>
    <row r="31" spans="1:8" ht="75" x14ac:dyDescent="0.3">
      <c r="A31" s="16" t="s">
        <v>52</v>
      </c>
      <c r="B31" s="51" t="s">
        <v>43</v>
      </c>
      <c r="C31" s="17">
        <f>C32</f>
        <v>111751595</v>
      </c>
      <c r="D31" s="17">
        <f t="shared" ref="D31:E31" si="16">D32</f>
        <v>102747301</v>
      </c>
      <c r="E31" s="17">
        <f t="shared" si="16"/>
        <v>50024900</v>
      </c>
      <c r="F31" s="14">
        <f t="shared" si="14"/>
        <v>0.48699999999999999</v>
      </c>
      <c r="G31" s="40"/>
    </row>
    <row r="32" spans="1:8" ht="21" customHeight="1" x14ac:dyDescent="0.3">
      <c r="A32" s="16" t="s">
        <v>23</v>
      </c>
      <c r="B32" s="51" t="s">
        <v>44</v>
      </c>
      <c r="C32" s="17">
        <v>111751595</v>
      </c>
      <c r="D32" s="17">
        <v>102747301</v>
      </c>
      <c r="E32" s="17">
        <v>50024900</v>
      </c>
      <c r="F32" s="14">
        <f t="shared" ref="F32:F33" si="17">IFERROR(E32/D32,"")</f>
        <v>0.48699999999999999</v>
      </c>
      <c r="G32" s="54"/>
    </row>
    <row r="33" spans="1:7" x14ac:dyDescent="0.3">
      <c r="A33" s="76" t="s">
        <v>5</v>
      </c>
      <c r="B33" s="50"/>
      <c r="C33" s="20">
        <f>C5+C14</f>
        <v>17822230473</v>
      </c>
      <c r="D33" s="20">
        <f>D5+D14</f>
        <v>17482151421</v>
      </c>
      <c r="E33" s="20">
        <f>E5+E14</f>
        <v>17770705600</v>
      </c>
      <c r="F33" s="14">
        <f t="shared" si="17"/>
        <v>1.0169999999999999</v>
      </c>
      <c r="G33" s="40"/>
    </row>
    <row r="34" spans="1:7" x14ac:dyDescent="0.3">
      <c r="D34" s="22"/>
      <c r="E34" s="6"/>
      <c r="F34" s="6"/>
    </row>
    <row r="35" spans="1:7" x14ac:dyDescent="0.3">
      <c r="D35" s="23"/>
      <c r="E35" s="6"/>
      <c r="F35" s="6"/>
    </row>
    <row r="36" spans="1:7" x14ac:dyDescent="0.3">
      <c r="D36" s="55"/>
      <c r="F36" s="6"/>
    </row>
    <row r="37" spans="1:7" x14ac:dyDescent="0.3">
      <c r="D37" s="56"/>
      <c r="F37" s="6"/>
    </row>
    <row r="38" spans="1:7" x14ac:dyDescent="0.3">
      <c r="D38" s="56"/>
    </row>
    <row r="39" spans="1:7" x14ac:dyDescent="0.3">
      <c r="D39" s="56"/>
      <c r="G39" s="24"/>
    </row>
    <row r="40" spans="1:7" x14ac:dyDescent="0.3">
      <c r="E40" s="6"/>
      <c r="F40" s="6"/>
    </row>
    <row r="41" spans="1:7" x14ac:dyDescent="0.3">
      <c r="E41" s="6"/>
      <c r="F41" s="6"/>
    </row>
    <row r="42" spans="1:7" x14ac:dyDescent="0.3">
      <c r="E42" s="6"/>
      <c r="F42" s="6"/>
    </row>
    <row r="43" spans="1:7" x14ac:dyDescent="0.3">
      <c r="E43" s="6"/>
      <c r="F43" s="6"/>
    </row>
    <row r="44" spans="1:7" x14ac:dyDescent="0.3">
      <c r="A44" s="6"/>
      <c r="B44" s="6"/>
      <c r="C44" s="6"/>
      <c r="E44" s="6"/>
      <c r="F44" s="6"/>
    </row>
    <row r="45" spans="1:7" x14ac:dyDescent="0.3">
      <c r="A45" s="6"/>
      <c r="B45" s="6"/>
      <c r="C45" s="6"/>
      <c r="E45" s="6"/>
      <c r="F45" s="6"/>
    </row>
    <row r="46" spans="1:7" x14ac:dyDescent="0.3">
      <c r="A46" s="6"/>
      <c r="B46" s="6"/>
      <c r="C46" s="6"/>
      <c r="E46" s="6"/>
      <c r="F46" s="6"/>
    </row>
    <row r="47" spans="1:7" x14ac:dyDescent="0.3">
      <c r="A47" s="6"/>
      <c r="B47" s="6"/>
      <c r="C47" s="6"/>
      <c r="E47" s="6"/>
      <c r="F47" s="6"/>
    </row>
    <row r="48" spans="1:7" x14ac:dyDescent="0.3">
      <c r="A48" s="6"/>
      <c r="B48" s="6"/>
      <c r="C48" s="6"/>
      <c r="E48" s="6"/>
      <c r="F48" s="6"/>
    </row>
    <row r="49" spans="1:6" x14ac:dyDescent="0.3">
      <c r="A49" s="6"/>
      <c r="B49" s="6"/>
      <c r="C49" s="6"/>
      <c r="E49" s="6"/>
      <c r="F49" s="6"/>
    </row>
    <row r="50" spans="1:6" x14ac:dyDescent="0.3">
      <c r="A50" s="6"/>
      <c r="B50" s="6"/>
      <c r="C50" s="6"/>
      <c r="E50" s="6"/>
      <c r="F50" s="6"/>
    </row>
    <row r="51" spans="1:6" x14ac:dyDescent="0.3">
      <c r="A51" s="6"/>
      <c r="B51" s="6"/>
      <c r="C51" s="6"/>
      <c r="E51" s="6"/>
      <c r="F51" s="6"/>
    </row>
    <row r="52" spans="1:6" x14ac:dyDescent="0.3">
      <c r="A52" s="6"/>
      <c r="B52" s="6"/>
      <c r="C52" s="6"/>
      <c r="E52" s="6"/>
      <c r="F52" s="6"/>
    </row>
    <row r="53" spans="1:6" x14ac:dyDescent="0.3">
      <c r="A53" s="6"/>
      <c r="B53" s="6"/>
      <c r="C53" s="6"/>
      <c r="E53" s="6"/>
      <c r="F53" s="6"/>
    </row>
    <row r="54" spans="1:6" x14ac:dyDescent="0.3">
      <c r="A54" s="6"/>
      <c r="B54" s="6"/>
      <c r="C54" s="6"/>
      <c r="E54" s="6"/>
      <c r="F54" s="6"/>
    </row>
    <row r="55" spans="1:6" x14ac:dyDescent="0.3">
      <c r="A55" s="6"/>
      <c r="B55" s="6"/>
      <c r="C55" s="6"/>
      <c r="E55" s="6"/>
      <c r="F55" s="6"/>
    </row>
    <row r="56" spans="1:6" x14ac:dyDescent="0.3">
      <c r="A56" s="6"/>
      <c r="B56" s="6"/>
      <c r="C56" s="6"/>
      <c r="E56" s="6"/>
      <c r="F56" s="6"/>
    </row>
    <row r="57" spans="1:6" x14ac:dyDescent="0.3">
      <c r="A57" s="6"/>
      <c r="B57" s="6"/>
      <c r="C57" s="6"/>
      <c r="E57" s="6"/>
      <c r="F57" s="6"/>
    </row>
    <row r="58" spans="1:6" x14ac:dyDescent="0.3">
      <c r="A58" s="6"/>
      <c r="B58" s="6"/>
      <c r="C58" s="6"/>
      <c r="E58" s="6"/>
      <c r="F58" s="6"/>
    </row>
    <row r="59" spans="1:6" x14ac:dyDescent="0.3">
      <c r="A59" s="6"/>
      <c r="B59" s="6"/>
      <c r="C59" s="6"/>
      <c r="E59" s="6"/>
      <c r="F59" s="6"/>
    </row>
    <row r="60" spans="1:6" x14ac:dyDescent="0.3">
      <c r="A60" s="6"/>
      <c r="B60" s="6"/>
      <c r="C60" s="6"/>
      <c r="E60" s="6"/>
      <c r="F60" s="6"/>
    </row>
    <row r="61" spans="1:6" x14ac:dyDescent="0.3">
      <c r="A61" s="6"/>
      <c r="B61" s="6"/>
      <c r="C61" s="6"/>
      <c r="E61" s="6"/>
      <c r="F61" s="6"/>
    </row>
    <row r="62" spans="1:6" x14ac:dyDescent="0.3">
      <c r="A62" s="6"/>
      <c r="B62" s="6"/>
      <c r="C62" s="6"/>
      <c r="E62" s="6"/>
      <c r="F62" s="6"/>
    </row>
    <row r="63" spans="1:6" x14ac:dyDescent="0.3">
      <c r="A63" s="6"/>
      <c r="B63" s="6"/>
      <c r="C63" s="6"/>
      <c r="E63" s="6"/>
      <c r="F63" s="6"/>
    </row>
    <row r="64" spans="1:6" x14ac:dyDescent="0.3">
      <c r="A64" s="6"/>
      <c r="B64" s="6"/>
      <c r="C64" s="6"/>
      <c r="E64" s="6"/>
      <c r="F64" s="6"/>
    </row>
    <row r="65" spans="1:6" x14ac:dyDescent="0.3">
      <c r="A65" s="6"/>
      <c r="B65" s="6"/>
      <c r="C65" s="6"/>
      <c r="E65" s="6"/>
      <c r="F65" s="6"/>
    </row>
    <row r="66" spans="1:6" x14ac:dyDescent="0.3">
      <c r="A66" s="6"/>
      <c r="B66" s="6"/>
      <c r="C66" s="6"/>
      <c r="E66" s="6"/>
      <c r="F66" s="6"/>
    </row>
    <row r="67" spans="1:6" x14ac:dyDescent="0.3">
      <c r="A67" s="6"/>
      <c r="B67" s="6"/>
      <c r="C67" s="6"/>
      <c r="E67" s="6"/>
      <c r="F67" s="6"/>
    </row>
    <row r="68" spans="1:6" x14ac:dyDescent="0.3">
      <c r="A68" s="6"/>
      <c r="B68" s="6"/>
      <c r="C68" s="6"/>
      <c r="E68" s="6"/>
      <c r="F68" s="6"/>
    </row>
    <row r="69" spans="1:6" x14ac:dyDescent="0.3">
      <c r="A69" s="6"/>
      <c r="B69" s="6"/>
      <c r="C69" s="6"/>
      <c r="E69" s="6"/>
      <c r="F69" s="6"/>
    </row>
    <row r="70" spans="1:6" x14ac:dyDescent="0.3">
      <c r="A70" s="6"/>
      <c r="B70" s="6"/>
      <c r="C70" s="6"/>
      <c r="E70" s="6"/>
      <c r="F70" s="6"/>
    </row>
    <row r="71" spans="1:6" x14ac:dyDescent="0.3">
      <c r="A71" s="6"/>
      <c r="B71" s="6"/>
      <c r="C71" s="6"/>
      <c r="E71" s="6"/>
      <c r="F71" s="6"/>
    </row>
    <row r="72" spans="1:6" x14ac:dyDescent="0.3">
      <c r="A72" s="6"/>
      <c r="B72" s="6"/>
      <c r="C72" s="6"/>
      <c r="E72" s="6"/>
      <c r="F72" s="6"/>
    </row>
    <row r="73" spans="1:6" x14ac:dyDescent="0.3">
      <c r="A73" s="6"/>
      <c r="B73" s="6"/>
      <c r="C73" s="6"/>
      <c r="E73" s="6"/>
      <c r="F73" s="6"/>
    </row>
    <row r="74" spans="1:6" x14ac:dyDescent="0.3">
      <c r="A74" s="6"/>
      <c r="B74" s="6"/>
      <c r="C74" s="6"/>
      <c r="E74" s="6"/>
      <c r="F74" s="6"/>
    </row>
    <row r="75" spans="1:6" x14ac:dyDescent="0.3">
      <c r="A75" s="6"/>
      <c r="B75" s="6"/>
      <c r="C75" s="6"/>
      <c r="E75" s="6"/>
      <c r="F75" s="6"/>
    </row>
    <row r="76" spans="1:6" x14ac:dyDescent="0.3">
      <c r="A76" s="6"/>
      <c r="B76" s="6"/>
      <c r="C76" s="6"/>
      <c r="E76" s="6"/>
      <c r="F76" s="6"/>
    </row>
    <row r="77" spans="1:6" x14ac:dyDescent="0.3">
      <c r="A77" s="6"/>
      <c r="B77" s="6"/>
      <c r="C77" s="6"/>
      <c r="E77" s="6"/>
      <c r="F77" s="6"/>
    </row>
    <row r="78" spans="1:6" x14ac:dyDescent="0.3">
      <c r="A78" s="6"/>
      <c r="B78" s="6"/>
      <c r="C78" s="6"/>
      <c r="E78" s="6"/>
      <c r="F78" s="6"/>
    </row>
    <row r="79" spans="1:6" x14ac:dyDescent="0.3">
      <c r="A79" s="6"/>
      <c r="B79" s="6"/>
      <c r="C79" s="6"/>
      <c r="E79" s="6"/>
      <c r="F79" s="6"/>
    </row>
    <row r="80" spans="1:6" x14ac:dyDescent="0.3">
      <c r="A80" s="6"/>
      <c r="B80" s="6"/>
      <c r="C80" s="6"/>
      <c r="E80" s="6"/>
      <c r="F80" s="6"/>
    </row>
    <row r="81" spans="1:6" x14ac:dyDescent="0.3">
      <c r="A81" s="6"/>
      <c r="B81" s="6"/>
      <c r="C81" s="6"/>
      <c r="E81" s="6"/>
      <c r="F81" s="6"/>
    </row>
    <row r="82" spans="1:6" x14ac:dyDescent="0.3">
      <c r="A82" s="6"/>
      <c r="B82" s="6"/>
      <c r="C82" s="6"/>
      <c r="E82" s="6"/>
      <c r="F82" s="6"/>
    </row>
    <row r="83" spans="1:6" x14ac:dyDescent="0.3">
      <c r="A83" s="6"/>
      <c r="B83" s="6"/>
      <c r="C83" s="6"/>
      <c r="E83" s="6"/>
      <c r="F83" s="6"/>
    </row>
    <row r="84" spans="1:6" x14ac:dyDescent="0.3">
      <c r="A84" s="6"/>
      <c r="B84" s="6"/>
      <c r="C84" s="6"/>
      <c r="E84" s="6"/>
      <c r="F84" s="6"/>
    </row>
    <row r="85" spans="1:6" x14ac:dyDescent="0.3">
      <c r="A85" s="6"/>
      <c r="B85" s="6"/>
      <c r="C85" s="6"/>
      <c r="E85" s="6"/>
      <c r="F85" s="6"/>
    </row>
    <row r="86" spans="1:6" x14ac:dyDescent="0.3">
      <c r="A86" s="6"/>
      <c r="B86" s="6"/>
      <c r="C86" s="6"/>
      <c r="E86" s="6"/>
      <c r="F86" s="6"/>
    </row>
    <row r="87" spans="1:6" x14ac:dyDescent="0.3">
      <c r="A87" s="6"/>
      <c r="B87" s="6"/>
      <c r="C87" s="6"/>
      <c r="E87" s="6"/>
      <c r="F87" s="6"/>
    </row>
    <row r="88" spans="1:6" x14ac:dyDescent="0.3">
      <c r="A88" s="6"/>
      <c r="B88" s="6"/>
      <c r="C88" s="6"/>
      <c r="E88" s="6"/>
      <c r="F88" s="6"/>
    </row>
    <row r="89" spans="1:6" x14ac:dyDescent="0.3">
      <c r="A89" s="6"/>
      <c r="B89" s="6"/>
      <c r="C89" s="6"/>
      <c r="E89" s="6"/>
      <c r="F89" s="6"/>
    </row>
    <row r="90" spans="1:6" x14ac:dyDescent="0.3">
      <c r="A90" s="6"/>
      <c r="B90" s="6"/>
      <c r="C90" s="6"/>
      <c r="E90" s="6"/>
      <c r="F90" s="6"/>
    </row>
    <row r="91" spans="1:6" x14ac:dyDescent="0.3">
      <c r="A91" s="6"/>
      <c r="B91" s="6"/>
      <c r="C91" s="6"/>
      <c r="E91" s="6"/>
      <c r="F91" s="6"/>
    </row>
    <row r="92" spans="1:6" x14ac:dyDescent="0.3">
      <c r="A92" s="6"/>
      <c r="B92" s="6"/>
      <c r="C92" s="6"/>
      <c r="E92" s="6"/>
      <c r="F92" s="6"/>
    </row>
    <row r="93" spans="1:6" x14ac:dyDescent="0.3">
      <c r="A93" s="6"/>
      <c r="B93" s="6"/>
      <c r="C93" s="6"/>
      <c r="E93" s="6"/>
      <c r="F93" s="6"/>
    </row>
    <row r="94" spans="1:6" x14ac:dyDescent="0.3">
      <c r="A94" s="6"/>
      <c r="B94" s="6"/>
      <c r="C94" s="6"/>
      <c r="E94" s="6"/>
      <c r="F94" s="6"/>
    </row>
    <row r="95" spans="1:6" x14ac:dyDescent="0.3">
      <c r="A95" s="6"/>
      <c r="B95" s="6"/>
      <c r="C95" s="6"/>
      <c r="E95" s="6"/>
      <c r="F95" s="6"/>
    </row>
    <row r="96" spans="1:6" x14ac:dyDescent="0.3">
      <c r="A96" s="6"/>
      <c r="B96" s="6"/>
      <c r="C96" s="6"/>
      <c r="E96" s="6"/>
      <c r="F96" s="6"/>
    </row>
    <row r="97" spans="1:6" x14ac:dyDescent="0.3">
      <c r="A97" s="6"/>
      <c r="B97" s="6"/>
      <c r="C97" s="6"/>
      <c r="E97" s="6"/>
      <c r="F97" s="6"/>
    </row>
    <row r="98" spans="1:6" x14ac:dyDescent="0.3">
      <c r="A98" s="6"/>
      <c r="B98" s="6"/>
      <c r="C98" s="6"/>
      <c r="E98" s="6"/>
      <c r="F98" s="6"/>
    </row>
    <row r="99" spans="1:6" x14ac:dyDescent="0.3">
      <c r="A99" s="6"/>
      <c r="B99" s="6"/>
      <c r="C99" s="6"/>
      <c r="E99" s="6"/>
      <c r="F99" s="6"/>
    </row>
    <row r="100" spans="1:6" x14ac:dyDescent="0.3">
      <c r="A100" s="6"/>
      <c r="B100" s="6"/>
      <c r="C100" s="6"/>
      <c r="E100" s="6"/>
      <c r="F100" s="6"/>
    </row>
    <row r="101" spans="1:6" x14ac:dyDescent="0.3">
      <c r="A101" s="6"/>
      <c r="B101" s="6"/>
      <c r="C101" s="6"/>
      <c r="E101" s="6"/>
      <c r="F101" s="6"/>
    </row>
    <row r="102" spans="1:6" x14ac:dyDescent="0.3">
      <c r="A102" s="6"/>
      <c r="B102" s="6"/>
      <c r="C102" s="6"/>
      <c r="E102" s="6"/>
      <c r="F102" s="6"/>
    </row>
    <row r="103" spans="1:6" x14ac:dyDescent="0.3">
      <c r="A103" s="6"/>
      <c r="B103" s="6"/>
      <c r="C103" s="6"/>
      <c r="E103" s="6"/>
      <c r="F103" s="6"/>
    </row>
    <row r="104" spans="1:6" x14ac:dyDescent="0.3">
      <c r="A104" s="6"/>
      <c r="B104" s="6"/>
      <c r="C104" s="6"/>
      <c r="E104" s="6"/>
      <c r="F104" s="6"/>
    </row>
    <row r="105" spans="1:6" x14ac:dyDescent="0.3">
      <c r="A105" s="6"/>
      <c r="B105" s="6"/>
      <c r="C105" s="6"/>
      <c r="E105" s="6"/>
      <c r="F105" s="6"/>
    </row>
    <row r="106" spans="1:6" x14ac:dyDescent="0.3">
      <c r="A106" s="6"/>
      <c r="B106" s="6"/>
      <c r="C106" s="6"/>
      <c r="E106" s="6"/>
      <c r="F106" s="6"/>
    </row>
    <row r="107" spans="1:6" x14ac:dyDescent="0.3">
      <c r="A107" s="6"/>
      <c r="B107" s="6"/>
      <c r="C107" s="6"/>
      <c r="E107" s="6"/>
      <c r="F107" s="6"/>
    </row>
    <row r="108" spans="1:6" x14ac:dyDescent="0.3">
      <c r="A108" s="6"/>
      <c r="B108" s="6"/>
      <c r="C108" s="6"/>
      <c r="E108" s="6"/>
      <c r="F108" s="6"/>
    </row>
    <row r="109" spans="1:6" x14ac:dyDescent="0.3">
      <c r="A109" s="6"/>
      <c r="B109" s="6"/>
      <c r="C109" s="6"/>
      <c r="E109" s="6"/>
      <c r="F109" s="6"/>
    </row>
    <row r="110" spans="1:6" x14ac:dyDescent="0.3">
      <c r="A110" s="6"/>
      <c r="B110" s="6"/>
      <c r="C110" s="6"/>
      <c r="E110" s="6"/>
      <c r="F110" s="6"/>
    </row>
    <row r="111" spans="1:6" x14ac:dyDescent="0.3">
      <c r="A111" s="6"/>
      <c r="B111" s="6"/>
      <c r="C111" s="6"/>
      <c r="E111" s="6"/>
      <c r="F111" s="6"/>
    </row>
    <row r="112" spans="1:6" x14ac:dyDescent="0.3">
      <c r="A112" s="6"/>
      <c r="B112" s="6"/>
      <c r="C112" s="6"/>
      <c r="E112" s="6"/>
      <c r="F112" s="6"/>
    </row>
    <row r="113" spans="1:6" x14ac:dyDescent="0.3">
      <c r="A113" s="6"/>
      <c r="B113" s="6"/>
      <c r="C113" s="6"/>
      <c r="E113" s="6"/>
      <c r="F113" s="6"/>
    </row>
    <row r="114" spans="1:6" x14ac:dyDescent="0.3">
      <c r="A114" s="6"/>
      <c r="B114" s="6"/>
      <c r="C114" s="6"/>
      <c r="E114" s="6"/>
      <c r="F114" s="6"/>
    </row>
    <row r="115" spans="1:6" x14ac:dyDescent="0.3">
      <c r="A115" s="6"/>
      <c r="B115" s="6"/>
      <c r="C115" s="6"/>
      <c r="E115" s="6"/>
      <c r="F115" s="6"/>
    </row>
    <row r="116" spans="1:6" x14ac:dyDescent="0.3">
      <c r="A116" s="6"/>
      <c r="B116" s="6"/>
      <c r="C116" s="6"/>
      <c r="E116" s="6"/>
      <c r="F116" s="6"/>
    </row>
    <row r="117" spans="1:6" x14ac:dyDescent="0.3">
      <c r="A117" s="6"/>
      <c r="B117" s="6"/>
      <c r="C117" s="6"/>
      <c r="E117" s="6"/>
      <c r="F117" s="6"/>
    </row>
    <row r="118" spans="1:6" x14ac:dyDescent="0.3">
      <c r="A118" s="6"/>
      <c r="B118" s="6"/>
      <c r="C118" s="6"/>
      <c r="E118" s="6"/>
      <c r="F118" s="6"/>
    </row>
    <row r="119" spans="1:6" x14ac:dyDescent="0.3">
      <c r="A119" s="6"/>
      <c r="B119" s="6"/>
      <c r="C119" s="6"/>
      <c r="E119" s="6"/>
      <c r="F119" s="6"/>
    </row>
    <row r="120" spans="1:6" x14ac:dyDescent="0.3">
      <c r="A120" s="6"/>
      <c r="B120" s="6"/>
      <c r="C120" s="6"/>
      <c r="E120" s="6"/>
      <c r="F120" s="6"/>
    </row>
    <row r="121" spans="1:6" x14ac:dyDescent="0.3">
      <c r="A121" s="6"/>
      <c r="B121" s="6"/>
      <c r="C121" s="6"/>
      <c r="E121" s="6"/>
      <c r="F121" s="6"/>
    </row>
    <row r="122" spans="1:6" x14ac:dyDescent="0.3">
      <c r="A122" s="6"/>
      <c r="B122" s="6"/>
      <c r="C122" s="6"/>
      <c r="E122" s="6"/>
      <c r="F122" s="6"/>
    </row>
    <row r="123" spans="1:6" x14ac:dyDescent="0.3">
      <c r="A123" s="6"/>
      <c r="B123" s="6"/>
      <c r="C123" s="6"/>
      <c r="E123" s="6"/>
      <c r="F123" s="6"/>
    </row>
    <row r="124" spans="1:6" x14ac:dyDescent="0.3">
      <c r="A124" s="6"/>
      <c r="B124" s="6"/>
      <c r="C124" s="6"/>
      <c r="E124" s="6"/>
      <c r="F124" s="6"/>
    </row>
    <row r="125" spans="1:6" x14ac:dyDescent="0.3">
      <c r="A125" s="6"/>
      <c r="B125" s="6"/>
      <c r="C125" s="6"/>
      <c r="E125" s="6"/>
      <c r="F125" s="6"/>
    </row>
    <row r="126" spans="1:6" x14ac:dyDescent="0.3">
      <c r="A126" s="6"/>
      <c r="B126" s="6"/>
      <c r="C126" s="6"/>
      <c r="E126" s="6"/>
      <c r="F126" s="6"/>
    </row>
    <row r="127" spans="1:6" x14ac:dyDescent="0.3">
      <c r="A127" s="6"/>
      <c r="B127" s="6"/>
      <c r="C127" s="6"/>
      <c r="E127" s="6"/>
      <c r="F127" s="6"/>
    </row>
    <row r="128" spans="1:6" x14ac:dyDescent="0.3">
      <c r="A128" s="6"/>
      <c r="B128" s="6"/>
      <c r="C128" s="6"/>
      <c r="E128" s="6"/>
      <c r="F128" s="6"/>
    </row>
    <row r="129" spans="1:6" x14ac:dyDescent="0.3">
      <c r="A129" s="6"/>
      <c r="B129" s="6"/>
      <c r="C129" s="6"/>
      <c r="E129" s="6"/>
      <c r="F129" s="6"/>
    </row>
    <row r="130" spans="1:6" x14ac:dyDescent="0.3">
      <c r="A130" s="6"/>
      <c r="B130" s="6"/>
      <c r="C130" s="6"/>
      <c r="E130" s="6"/>
      <c r="F130" s="6"/>
    </row>
    <row r="131" spans="1:6" x14ac:dyDescent="0.3">
      <c r="A131" s="6"/>
      <c r="B131" s="6"/>
      <c r="C131" s="6"/>
      <c r="E131" s="6"/>
      <c r="F131" s="6"/>
    </row>
    <row r="132" spans="1:6" x14ac:dyDescent="0.3">
      <c r="A132" s="6"/>
      <c r="B132" s="6"/>
      <c r="C132" s="6"/>
      <c r="E132" s="6"/>
      <c r="F132" s="6"/>
    </row>
    <row r="133" spans="1:6" x14ac:dyDescent="0.3">
      <c r="A133" s="6"/>
      <c r="B133" s="6"/>
      <c r="C133" s="6"/>
      <c r="E133" s="6"/>
      <c r="F133" s="6"/>
    </row>
    <row r="134" spans="1:6" x14ac:dyDescent="0.3">
      <c r="A134" s="6"/>
      <c r="B134" s="6"/>
      <c r="C134" s="6"/>
      <c r="E134" s="6"/>
      <c r="F134" s="6"/>
    </row>
    <row r="135" spans="1:6" x14ac:dyDescent="0.3">
      <c r="A135" s="6"/>
      <c r="B135" s="6"/>
      <c r="C135" s="6"/>
      <c r="E135" s="6"/>
      <c r="F135" s="6"/>
    </row>
  </sheetData>
  <mergeCells count="1">
    <mergeCell ref="A1:F1"/>
  </mergeCells>
  <printOptions horizontalCentered="1"/>
  <pageMargins left="0.26" right="0.22" top="0.23" bottom="0.19" header="0" footer="0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zoomScale="80" zoomScaleNormal="80" workbookViewId="0">
      <selection activeCell="D12" sqref="D12"/>
    </sheetView>
  </sheetViews>
  <sheetFormatPr defaultRowHeight="18.75" x14ac:dyDescent="0.3"/>
  <cols>
    <col min="1" max="1" width="35.5703125" style="57" customWidth="1"/>
    <col min="2" max="2" width="61.28515625" style="57" customWidth="1"/>
    <col min="3" max="3" width="27.28515625" style="57" customWidth="1"/>
    <col min="4" max="4" width="17.85546875" style="57" customWidth="1"/>
    <col min="5" max="5" width="15.85546875" style="57" customWidth="1"/>
    <col min="6" max="6" width="9.140625" style="57" customWidth="1"/>
    <col min="7" max="16384" width="9.140625" style="57"/>
  </cols>
  <sheetData>
    <row r="1" spans="1:5" ht="60" customHeight="1" x14ac:dyDescent="0.3">
      <c r="A1" s="87" t="s">
        <v>88</v>
      </c>
      <c r="B1" s="87"/>
      <c r="C1" s="87"/>
      <c r="D1" s="87"/>
      <c r="E1" s="87"/>
    </row>
    <row r="2" spans="1:5" ht="19.5" customHeight="1" x14ac:dyDescent="0.3">
      <c r="A2" s="58"/>
      <c r="B2" s="58"/>
      <c r="C2" s="58"/>
      <c r="D2" s="38"/>
      <c r="E2" s="59" t="s">
        <v>3</v>
      </c>
    </row>
    <row r="3" spans="1:5" s="60" customFormat="1" ht="112.5" x14ac:dyDescent="0.25">
      <c r="A3" s="25" t="s">
        <v>70</v>
      </c>
      <c r="B3" s="25" t="s">
        <v>6</v>
      </c>
      <c r="C3" s="73" t="str">
        <f>'Доходы 2020 - 2021'!B3</f>
        <v xml:space="preserve">Утверждено Законом ЯО
от 20.12.2019 № 79-з
(в ред. Законов ЯО 
от 06.03.2020 №9-з, 
от 28.04.2020 №30-з) </v>
      </c>
      <c r="D3" s="73" t="str">
        <f>'Доходы 2020 - 2021'!C3</f>
        <v>Оценка ожидаемого исполнения на 2020 год</v>
      </c>
      <c r="E3" s="73" t="str">
        <f>'Доходы 2020 - 2021'!D3</f>
        <v>Проект бюджета
на 2021 год</v>
      </c>
    </row>
    <row r="4" spans="1:5" x14ac:dyDescent="0.3">
      <c r="A4" s="26">
        <v>1</v>
      </c>
      <c r="B4" s="26">
        <v>2</v>
      </c>
      <c r="C4" s="26">
        <v>3</v>
      </c>
      <c r="D4" s="26">
        <v>4</v>
      </c>
      <c r="E4" s="26">
        <v>5</v>
      </c>
    </row>
    <row r="5" spans="1:5" ht="44.25" customHeight="1" x14ac:dyDescent="0.3">
      <c r="A5" s="27" t="s">
        <v>0</v>
      </c>
      <c r="B5" s="28" t="s">
        <v>7</v>
      </c>
      <c r="C5" s="29">
        <f>C6</f>
        <v>285089453</v>
      </c>
      <c r="D5" s="29">
        <f t="shared" ref="D5:E5" si="0">D6</f>
        <v>285089453</v>
      </c>
      <c r="E5" s="29">
        <f t="shared" si="0"/>
        <v>0</v>
      </c>
    </row>
    <row r="6" spans="1:5" s="61" customFormat="1" ht="57" customHeight="1" x14ac:dyDescent="0.3">
      <c r="A6" s="30" t="s">
        <v>1</v>
      </c>
      <c r="B6" s="31" t="s">
        <v>2</v>
      </c>
      <c r="C6" s="32">
        <f>IF(-'Доходы 2020 - 2021'!B13+'Расходы 2020  - 2021'!C33&gt;0,-'Доходы 2020 - 2021'!B13+'Расходы 2020  - 2021'!C33,0)</f>
        <v>285089453</v>
      </c>
      <c r="D6" s="32">
        <f>IF(-'Доходы 2020 - 2021'!C13+'Расходы 2020  - 2021'!D33&gt;0,-'Доходы 2020 - 2021'!C13+'Расходы 2020  - 2021'!D33,0)</f>
        <v>285089453</v>
      </c>
      <c r="E6" s="32">
        <f>IF(-'Доходы 2020 - 2021'!D13+'Расходы 2020  - 2021'!E33&gt;0,-'Доходы 2020 - 2021'!D13+'Расходы 2020  - 2021'!E33,0)</f>
        <v>0</v>
      </c>
    </row>
  </sheetData>
  <mergeCells count="1">
    <mergeCell ref="A1:E1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zoomScale="80" zoomScaleNormal="80" workbookViewId="0">
      <selection activeCell="G8" sqref="G8"/>
    </sheetView>
  </sheetViews>
  <sheetFormatPr defaultRowHeight="18.75" x14ac:dyDescent="0.3"/>
  <cols>
    <col min="1" max="1" width="42.7109375" style="48" customWidth="1"/>
    <col min="2" max="2" width="20.28515625" style="6" customWidth="1"/>
    <col min="3" max="3" width="11.5703125" style="6" customWidth="1"/>
    <col min="4" max="4" width="54.140625" style="6" customWidth="1"/>
    <col min="5" max="5" width="20.42578125" style="6" customWidth="1"/>
    <col min="6" max="6" width="12.28515625" style="6" customWidth="1"/>
    <col min="7" max="7" width="53.140625" style="6" customWidth="1"/>
    <col min="8" max="8" width="15.42578125" style="6" bestFit="1" customWidth="1"/>
    <col min="9" max="9" width="9.140625" style="6"/>
    <col min="10" max="10" width="15.85546875" style="6" customWidth="1"/>
    <col min="11" max="11" width="9.140625" style="6"/>
    <col min="12" max="12" width="15.42578125" style="6" customWidth="1"/>
    <col min="13" max="16384" width="9.140625" style="6"/>
  </cols>
  <sheetData>
    <row r="1" spans="1:8" x14ac:dyDescent="0.3">
      <c r="A1" s="84" t="s">
        <v>89</v>
      </c>
      <c r="B1" s="84"/>
      <c r="C1" s="84"/>
      <c r="D1" s="84"/>
      <c r="E1" s="84"/>
      <c r="F1" s="84"/>
      <c r="G1" s="84"/>
    </row>
    <row r="2" spans="1:8" x14ac:dyDescent="0.3">
      <c r="A2" s="58"/>
      <c r="G2" s="39" t="s">
        <v>3</v>
      </c>
    </row>
    <row r="3" spans="1:8" s="7" customFormat="1" ht="56.25" x14ac:dyDescent="0.25">
      <c r="A3" s="52" t="s">
        <v>11</v>
      </c>
      <c r="B3" s="62" t="s">
        <v>72</v>
      </c>
      <c r="C3" s="62" t="s">
        <v>62</v>
      </c>
      <c r="D3" s="52" t="s">
        <v>63</v>
      </c>
      <c r="E3" s="62" t="s">
        <v>90</v>
      </c>
      <c r="F3" s="62" t="s">
        <v>91</v>
      </c>
      <c r="G3" s="52" t="s">
        <v>92</v>
      </c>
    </row>
    <row r="4" spans="1:8" s="7" customForma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</row>
    <row r="5" spans="1:8" s="7" customFormat="1" ht="56.25" x14ac:dyDescent="0.25">
      <c r="A5" s="3" t="s">
        <v>15</v>
      </c>
      <c r="B5" s="17">
        <v>50729700</v>
      </c>
      <c r="C5" s="68">
        <f>B5/'Доходы 2020 - 2021'!D5</f>
        <v>1</v>
      </c>
      <c r="D5" s="40" t="s">
        <v>93</v>
      </c>
      <c r="E5" s="17">
        <v>50729700</v>
      </c>
      <c r="F5" s="68">
        <f>E5/B5</f>
        <v>1</v>
      </c>
      <c r="G5" s="40" t="s">
        <v>93</v>
      </c>
    </row>
    <row r="6" spans="1:8" ht="37.5" x14ac:dyDescent="0.3">
      <c r="A6" s="3" t="s">
        <v>9</v>
      </c>
      <c r="B6" s="4">
        <f>SUM(B7:B9)</f>
        <v>18643155400</v>
      </c>
      <c r="C6" s="63">
        <f>IFERROR('Доходы 2022-2023'!B6/'Доходы 2020 - 2021'!D6,"")</f>
        <v>1.052</v>
      </c>
      <c r="D6" s="63"/>
      <c r="E6" s="4">
        <f>SUM(E7:E9)</f>
        <v>19730656600</v>
      </c>
      <c r="F6" s="63">
        <f>IFERROR(E6/B6,"")</f>
        <v>1.0580000000000001</v>
      </c>
      <c r="G6" s="63"/>
      <c r="H6" s="11"/>
    </row>
    <row r="7" spans="1:8" s="65" customFormat="1" ht="244.5" hidden="1" customHeight="1" x14ac:dyDescent="0.3">
      <c r="A7" s="34" t="s">
        <v>10</v>
      </c>
      <c r="B7" s="5"/>
      <c r="C7" s="63" t="str">
        <f>IFERROR('Доходы 2022-2023'!B7/'Доходы 2020 - 2021'!#REF!,"")</f>
        <v/>
      </c>
      <c r="D7" s="40" t="s">
        <v>18</v>
      </c>
      <c r="E7" s="5"/>
      <c r="F7" s="63" t="str">
        <f>IFERROR(E7/B7,"")</f>
        <v/>
      </c>
      <c r="G7" s="40" t="s">
        <v>19</v>
      </c>
      <c r="H7" s="64"/>
    </row>
    <row r="8" spans="1:8" s="65" customFormat="1" ht="225" customHeight="1" x14ac:dyDescent="0.3">
      <c r="A8" s="34" t="s">
        <v>45</v>
      </c>
      <c r="B8" s="17">
        <v>17825981100</v>
      </c>
      <c r="C8" s="63">
        <f>IFERROR('Доходы 2022-2023'!B8/'Доходы 2020 - 2021'!D7,"")</f>
        <v>1.0469999999999999</v>
      </c>
      <c r="D8" s="40" t="s">
        <v>94</v>
      </c>
      <c r="E8" s="17">
        <v>18831764900</v>
      </c>
      <c r="F8" s="63">
        <f>IFERROR(E8/B8,"")</f>
        <v>1.056</v>
      </c>
      <c r="G8" s="40" t="s">
        <v>95</v>
      </c>
      <c r="H8" s="64"/>
    </row>
    <row r="9" spans="1:8" s="65" customFormat="1" ht="112.5" x14ac:dyDescent="0.3">
      <c r="A9" s="34" t="s">
        <v>46</v>
      </c>
      <c r="B9" s="17">
        <v>817174300</v>
      </c>
      <c r="C9" s="63">
        <f>IFERROR('Доходы 2022-2023'!B9/'Доходы 2020 - 2021'!D10,"")</f>
        <v>1.17</v>
      </c>
      <c r="D9" s="40" t="s">
        <v>96</v>
      </c>
      <c r="E9" s="17">
        <v>898891700</v>
      </c>
      <c r="F9" s="63">
        <f t="shared" ref="F9:F10" si="0">IFERROR(E9/B9,"")</f>
        <v>1.1000000000000001</v>
      </c>
      <c r="G9" s="40" t="s">
        <v>97</v>
      </c>
      <c r="H9" s="64"/>
    </row>
    <row r="10" spans="1:8" x14ac:dyDescent="0.3">
      <c r="A10" s="43" t="s">
        <v>4</v>
      </c>
      <c r="B10" s="13">
        <f>B6+B5</f>
        <v>18693885100</v>
      </c>
      <c r="C10" s="63">
        <f>IFERROR('Доходы 2022-2023'!B10/'Доходы 2020 - 2021'!D13,"")</f>
        <v>1.052</v>
      </c>
      <c r="D10" s="63"/>
      <c r="E10" s="13">
        <f>E6+E5</f>
        <v>19781386300</v>
      </c>
      <c r="F10" s="63">
        <f t="shared" si="0"/>
        <v>1.0580000000000001</v>
      </c>
      <c r="G10" s="63"/>
      <c r="H10" s="11"/>
    </row>
    <row r="11" spans="1:8" x14ac:dyDescent="0.3">
      <c r="A11" s="44"/>
    </row>
    <row r="12" spans="1:8" x14ac:dyDescent="0.3">
      <c r="A12" s="44"/>
    </row>
    <row r="13" spans="1:8" x14ac:dyDescent="0.3">
      <c r="A13" s="44"/>
    </row>
    <row r="14" spans="1:8" x14ac:dyDescent="0.3">
      <c r="A14" s="6"/>
    </row>
    <row r="15" spans="1:8" x14ac:dyDescent="0.3">
      <c r="A15" s="6"/>
    </row>
    <row r="16" spans="1:8" x14ac:dyDescent="0.3">
      <c r="A16" s="6"/>
    </row>
    <row r="17" spans="1:1" x14ac:dyDescent="0.3">
      <c r="A17" s="6"/>
    </row>
    <row r="18" spans="1:1" x14ac:dyDescent="0.3">
      <c r="A18" s="6"/>
    </row>
    <row r="19" spans="1:1" x14ac:dyDescent="0.3">
      <c r="A19" s="6"/>
    </row>
    <row r="21" spans="1:1" x14ac:dyDescent="0.3">
      <c r="A21" s="6"/>
    </row>
    <row r="22" spans="1:1" x14ac:dyDescent="0.3">
      <c r="A22" s="6"/>
    </row>
  </sheetData>
  <mergeCells count="1">
    <mergeCell ref="A1:G1"/>
  </mergeCells>
  <pageMargins left="0.39370078740157483" right="0.39370078740157483" top="0.51181102362204722" bottom="0.39370078740157483" header="0.51181102362204722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Доходы 2020 - 2021</vt:lpstr>
      <vt:lpstr>Расходы 2020  - 2021</vt:lpstr>
      <vt:lpstr>Источники 2020 - 2021</vt:lpstr>
      <vt:lpstr>Доходы 2022-2023</vt:lpstr>
      <vt:lpstr>'Доходы 2020 - 2021'!Заголовки_для_печати</vt:lpstr>
      <vt:lpstr>'Доходы 2022-2023'!Заголовки_для_печати</vt:lpstr>
      <vt:lpstr>'Расходы 2020  - 2021'!Заголовки_для_печати</vt:lpstr>
      <vt:lpstr>'Доходы 2020 - 2021'!Область_печати</vt:lpstr>
      <vt:lpstr>'Расходы 2020  - 2021'!Область_печати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ovsyannikova</cp:lastModifiedBy>
  <cp:lastPrinted>2019-10-24T12:34:57Z</cp:lastPrinted>
  <dcterms:created xsi:type="dcterms:W3CDTF">2008-03-21T09:36:43Z</dcterms:created>
  <dcterms:modified xsi:type="dcterms:W3CDTF">2020-10-22T05:29:18Z</dcterms:modified>
</cp:coreProperties>
</file>