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2120" windowHeight="8370"/>
  </bookViews>
  <sheets>
    <sheet name="Лист1" sheetId="1" r:id="rId1"/>
  </sheets>
  <externalReferences>
    <externalReference r:id="rId2"/>
    <externalReference r:id="rId3"/>
  </externalReferences>
  <definedNames>
    <definedName name="_xlnm.Print_Titles" localSheetId="0">Лист1!$9:$9</definedName>
  </definedNames>
  <calcPr calcId="114210" fullCalcOnLoad="1"/>
</workbook>
</file>

<file path=xl/calcChain.xml><?xml version="1.0" encoding="utf-8"?>
<calcChain xmlns="http://schemas.openxmlformats.org/spreadsheetml/2006/main">
  <c r="H71" i="1"/>
  <c r="H19"/>
  <c r="I77"/>
  <c r="H92"/>
  <c r="I76"/>
  <c r="I74"/>
  <c r="I73"/>
  <c r="I72"/>
  <c r="I71"/>
  <c r="I70"/>
  <c r="H69"/>
  <c r="I69"/>
  <c r="I68"/>
  <c r="I67"/>
  <c r="I66"/>
  <c r="I65"/>
  <c r="I64"/>
  <c r="H63"/>
  <c r="I63"/>
  <c r="I62"/>
  <c r="I61"/>
  <c r="I60"/>
  <c r="I59"/>
  <c r="I58"/>
  <c r="I57"/>
  <c r="I56"/>
  <c r="I55"/>
  <c r="I54"/>
  <c r="I52"/>
  <c r="I51"/>
  <c r="I50"/>
  <c r="H49"/>
  <c r="I49"/>
  <c r="I48"/>
  <c r="I47"/>
  <c r="I46"/>
  <c r="I45"/>
  <c r="I44"/>
  <c r="I43"/>
  <c r="H42"/>
  <c r="I42"/>
  <c r="I41"/>
  <c r="H40"/>
  <c r="I40"/>
  <c r="I39"/>
  <c r="I38"/>
  <c r="H36"/>
  <c r="I35"/>
  <c r="I34"/>
  <c r="I33"/>
  <c r="I32"/>
  <c r="I31"/>
  <c r="I30"/>
  <c r="I29"/>
  <c r="I28"/>
  <c r="I27"/>
  <c r="I25"/>
  <c r="I24"/>
  <c r="I23"/>
  <c r="I21"/>
  <c r="H20"/>
  <c r="I20"/>
  <c r="I19"/>
  <c r="I18"/>
  <c r="I17"/>
  <c r="I16"/>
  <c r="I15"/>
  <c r="I14"/>
  <c r="I13"/>
  <c r="I12"/>
  <c r="I11"/>
  <c r="H10"/>
  <c r="F48"/>
  <c r="F47"/>
  <c r="F72"/>
  <c r="F73"/>
  <c r="F19"/>
  <c r="F90"/>
  <c r="I10"/>
  <c r="H22"/>
  <c r="I22"/>
  <c r="H26"/>
  <c r="I26"/>
  <c r="H53"/>
  <c r="I53"/>
  <c r="F20"/>
  <c r="F86"/>
  <c r="F74"/>
  <c r="F66"/>
  <c r="F62"/>
  <c r="F54"/>
  <c r="F45"/>
  <c r="F77"/>
  <c r="F71"/>
  <c r="F52"/>
  <c r="F51"/>
  <c r="F41"/>
  <c r="F35"/>
  <c r="F34"/>
  <c r="F32"/>
  <c r="F30"/>
  <c r="F28"/>
  <c r="H75"/>
  <c r="F50"/>
  <c r="H78"/>
  <c r="H79"/>
  <c r="F40"/>
  <c r="F24"/>
  <c r="F92"/>
  <c r="G77"/>
  <c r="G76"/>
  <c r="G74"/>
  <c r="G73"/>
  <c r="G72"/>
  <c r="G71"/>
  <c r="G70"/>
  <c r="G68"/>
  <c r="G67"/>
  <c r="G66"/>
  <c r="G65"/>
  <c r="G64"/>
  <c r="G62"/>
  <c r="G61"/>
  <c r="G60"/>
  <c r="G59"/>
  <c r="G58"/>
  <c r="G57"/>
  <c r="G56"/>
  <c r="G55"/>
  <c r="G54"/>
  <c r="G52"/>
  <c r="G51"/>
  <c r="G50"/>
  <c r="G48"/>
  <c r="G47"/>
  <c r="G46"/>
  <c r="G45"/>
  <c r="G44"/>
  <c r="G43"/>
  <c r="G41"/>
  <c r="G40"/>
  <c r="G39"/>
  <c r="G38"/>
  <c r="G35"/>
  <c r="G34"/>
  <c r="G33"/>
  <c r="G32"/>
  <c r="G31"/>
  <c r="G30"/>
  <c r="G29"/>
  <c r="G28"/>
  <c r="G27"/>
  <c r="G25"/>
  <c r="G24"/>
  <c r="G23"/>
  <c r="G21"/>
  <c r="G20"/>
  <c r="G19"/>
  <c r="G18"/>
  <c r="G17"/>
  <c r="G16"/>
  <c r="G15"/>
  <c r="G14"/>
  <c r="G13"/>
  <c r="G12"/>
  <c r="G11"/>
  <c r="F69"/>
  <c r="G69"/>
  <c r="F63"/>
  <c r="G63"/>
  <c r="F53"/>
  <c r="G53"/>
  <c r="F49"/>
  <c r="G49"/>
  <c r="F42"/>
  <c r="G42"/>
  <c r="F36"/>
  <c r="F26"/>
  <c r="G26"/>
  <c r="F22"/>
  <c r="G22"/>
  <c r="F10"/>
  <c r="D71"/>
  <c r="D35"/>
  <c r="D19"/>
  <c r="D10"/>
  <c r="D22"/>
  <c r="D26"/>
  <c r="D36"/>
  <c r="D42"/>
  <c r="D49"/>
  <c r="D53"/>
  <c r="D63"/>
  <c r="D73"/>
  <c r="D69"/>
  <c r="D86"/>
  <c r="D88"/>
  <c r="D90"/>
  <c r="D92"/>
  <c r="E77"/>
  <c r="E76"/>
  <c r="E74"/>
  <c r="E73"/>
  <c r="E72"/>
  <c r="E71"/>
  <c r="E70"/>
  <c r="E68"/>
  <c r="E67"/>
  <c r="E66"/>
  <c r="E65"/>
  <c r="E64"/>
  <c r="E62"/>
  <c r="E61"/>
  <c r="E60"/>
  <c r="E59"/>
  <c r="E58"/>
  <c r="E57"/>
  <c r="E56"/>
  <c r="E55"/>
  <c r="E54"/>
  <c r="E52"/>
  <c r="E51"/>
  <c r="E50"/>
  <c r="E48"/>
  <c r="E47"/>
  <c r="E46"/>
  <c r="E45"/>
  <c r="E44"/>
  <c r="E43"/>
  <c r="E41"/>
  <c r="E40"/>
  <c r="E39"/>
  <c r="E38"/>
  <c r="E37"/>
  <c r="G37"/>
  <c r="I37"/>
  <c r="E35"/>
  <c r="E34"/>
  <c r="E33"/>
  <c r="E32"/>
  <c r="E31"/>
  <c r="E30"/>
  <c r="E29"/>
  <c r="E28"/>
  <c r="E27"/>
  <c r="E25"/>
  <c r="E24"/>
  <c r="E23"/>
  <c r="E21"/>
  <c r="E20"/>
  <c r="E19"/>
  <c r="E18"/>
  <c r="E17"/>
  <c r="E16"/>
  <c r="E15"/>
  <c r="E14"/>
  <c r="E13"/>
  <c r="E12"/>
  <c r="E11"/>
  <c r="E63"/>
  <c r="E53"/>
  <c r="E49"/>
  <c r="E42"/>
  <c r="E36"/>
  <c r="E26"/>
  <c r="E22"/>
  <c r="E10"/>
  <c r="F75"/>
  <c r="F78"/>
  <c r="F79"/>
  <c r="G36"/>
  <c r="I36"/>
  <c r="G10"/>
  <c r="D75"/>
  <c r="E69"/>
  <c r="D78"/>
  <c r="E75"/>
  <c r="G75"/>
  <c r="I75"/>
  <c r="D79"/>
  <c r="E78"/>
  <c r="E79"/>
  <c r="G79"/>
  <c r="I79"/>
  <c r="G78"/>
  <c r="I78"/>
</calcChain>
</file>

<file path=xl/sharedStrings.xml><?xml version="1.0" encoding="utf-8"?>
<sst xmlns="http://schemas.openxmlformats.org/spreadsheetml/2006/main" count="152" uniqueCount="149">
  <si>
    <t>Код</t>
  </si>
  <si>
    <t>Общегосударственные вопросы</t>
  </si>
  <si>
    <t>Судебная система</t>
  </si>
  <si>
    <t>Обеспечение проведения выборов и референдумов</t>
  </si>
  <si>
    <t>Обслуживание государственного и муниципального долга</t>
  </si>
  <si>
    <t>Резервные фонды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</si>
  <si>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</si>
  <si>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</si>
  <si>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</si>
  <si>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</si>
  <si>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Органы внутренних дел</t>
  </si>
  <si>
    <t>Национальная экономика</t>
  </si>
  <si>
    <t>Общеэкономические вопросы</t>
  </si>
  <si>
    <t>Воспроизводство минерально-сырьевой базы</t>
  </si>
  <si>
    <t>Сельское хозяйство и рыболовство</t>
  </si>
  <si>
    <t>Лесное хозяйство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</si>
  <si>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</si>
  <si>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</si>
  <si>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</si>
  <si>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</si>
  <si>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</si>
  <si>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</si>
  <si>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</si>
  <si>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</si>
  <si>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</si>
  <si>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Общее образование</t>
  </si>
  <si>
    <t>Начальное профессиональное образование</t>
  </si>
  <si>
    <t>Среднее профессиональное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</si>
  <si>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</si>
  <si>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</si>
  <si>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</si>
  <si>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Периодическая печать и издательства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</si>
  <si>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</si>
  <si>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</si>
  <si>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</si>
  <si>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</si>
  <si>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Другие вопросы в области социальной политики</t>
  </si>
  <si>
    <t>Межбюджетные трансферты</t>
  </si>
  <si>
    <t>Наименование</t>
  </si>
  <si>
    <t>ВСЕГО</t>
  </si>
  <si>
    <t>ПРОФИЦИТ/ДЕФИЦИТ</t>
  </si>
  <si>
    <t>0100</t>
  </si>
  <si>
    <t>0102</t>
  </si>
  <si>
    <t>0103</t>
  </si>
  <si>
    <t>0104</t>
  </si>
  <si>
    <t>0105</t>
  </si>
  <si>
    <t>0106</t>
  </si>
  <si>
    <t>0107</t>
  </si>
  <si>
    <t>0112</t>
  </si>
  <si>
    <t>0200</t>
  </si>
  <si>
    <t>0300</t>
  </si>
  <si>
    <t>0302</t>
  </si>
  <si>
    <t>0309</t>
  </si>
  <si>
    <t>0310</t>
  </si>
  <si>
    <t>0400</t>
  </si>
  <si>
    <t>0401</t>
  </si>
  <si>
    <t>0402</t>
  </si>
  <si>
    <t>0404</t>
  </si>
  <si>
    <t>0405</t>
  </si>
  <si>
    <t>0408</t>
  </si>
  <si>
    <t>0409</t>
  </si>
  <si>
    <t>0500</t>
  </si>
  <si>
    <t>0600</t>
  </si>
  <si>
    <t>0700</t>
  </si>
  <si>
    <t>0702</t>
  </si>
  <si>
    <t>0703</t>
  </si>
  <si>
    <t>0704</t>
  </si>
  <si>
    <t>0705</t>
  </si>
  <si>
    <t>0707</t>
  </si>
  <si>
    <t>0709</t>
  </si>
  <si>
    <t>0800</t>
  </si>
  <si>
    <t>0801</t>
  </si>
  <si>
    <t>0804</t>
  </si>
  <si>
    <t>0806</t>
  </si>
  <si>
    <t>0900</t>
  </si>
  <si>
    <t>0901</t>
  </si>
  <si>
    <t>0902</t>
  </si>
  <si>
    <t>0904</t>
  </si>
  <si>
    <t>1000</t>
  </si>
  <si>
    <t>0407</t>
  </si>
  <si>
    <t>0502</t>
  </si>
  <si>
    <t>0406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</si>
  <si>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</si>
  <si>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</si>
  <si>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0114</t>
  </si>
  <si>
    <t>0204</t>
  </si>
  <si>
    <t>Обеспечение пожарной безопасности</t>
  </si>
  <si>
    <t>0412</t>
  </si>
  <si>
    <t>0501</t>
  </si>
  <si>
    <t>0505</t>
  </si>
  <si>
    <t>0605</t>
  </si>
  <si>
    <t>Профессиональная подготовка, переподготовка и повышение квалификации</t>
  </si>
  <si>
    <t>Здравоохранение, физическая культура и спорт</t>
  </si>
  <si>
    <t>Стационарная медицинская помощь</t>
  </si>
  <si>
    <t>Амбулаторная помощь</t>
  </si>
  <si>
    <t>0903</t>
  </si>
  <si>
    <t>Медицинская помощь в дневных стационарах всех типов</t>
  </si>
  <si>
    <t>Скорая медицинская помощь</t>
  </si>
  <si>
    <t>0905</t>
  </si>
  <si>
    <t>Санаторно-оздоровительная помощь</t>
  </si>
  <si>
    <t>0906</t>
  </si>
  <si>
    <t>0907</t>
  </si>
  <si>
    <t>Санитарно-эпидемиологическое благополучие</t>
  </si>
  <si>
    <t>0908</t>
  </si>
  <si>
    <t>Физическая культура и спорт</t>
  </si>
  <si>
    <t>Другие вопросы в области здравоохранения, физической культуры и спорта</t>
  </si>
  <si>
    <t>0910</t>
  </si>
  <si>
    <t>1102</t>
  </si>
  <si>
    <t>1103</t>
  </si>
  <si>
    <t>1104</t>
  </si>
  <si>
    <t>Иные межбюджетные трансферты</t>
  </si>
  <si>
    <t>1105</t>
  </si>
  <si>
    <t>Межбюджетные трансферты бюджетам государственных внебюджетных фондов</t>
  </si>
  <si>
    <t>0111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</si>
  <si>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</si>
  <si>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</si>
  <si>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</si>
  <si>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ИТОГО</t>
  </si>
  <si>
    <t xml:space="preserve">Расходы за счет средств от предпринимательской и иной приносящей доход деятельности </t>
  </si>
  <si>
    <t>Культура, кинематография, средства массовой информации</t>
  </si>
  <si>
    <t>Другие вопросы в области культуры, кинематографии, средств массовой информации</t>
  </si>
  <si>
    <t>Охрана семьи и детства</t>
  </si>
  <si>
    <t>Заготовка, переработка, хранение и обеспечение безопасности донорской крови и ее компонентов</t>
  </si>
  <si>
    <t>Защита населения  и территории от чрезвычайных ситуаций природного и техногенного характера, гражданская оборона</t>
  </si>
  <si>
    <t>Условно утвержденные расходы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</si>
  <si>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</si>
  <si>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к Закону Ярославской области</t>
  </si>
  <si>
    <t>Топливно-энергетический комплекс</t>
  </si>
  <si>
    <t>Водное хозяйство</t>
  </si>
  <si>
    <t>Дорожное хозяйство</t>
  </si>
  <si>
    <t xml:space="preserve">2010 год           (тыс. руб.)            </t>
  </si>
  <si>
    <t>Расходы областного бюджета на 2010 год по разделам и подразделам классификации расходов бюджетов Российской Федерации</t>
  </si>
  <si>
    <t>госдолг</t>
  </si>
  <si>
    <t>апк</t>
  </si>
  <si>
    <t>баулина</t>
  </si>
  <si>
    <t>межбюджет</t>
  </si>
  <si>
    <t>соцсфера</t>
  </si>
  <si>
    <t>всего</t>
  </si>
  <si>
    <t>дорожники</t>
  </si>
  <si>
    <t>местное</t>
  </si>
  <si>
    <t>правоохр.</t>
  </si>
  <si>
    <t>власть</t>
  </si>
  <si>
    <t>ОСПБ</t>
  </si>
  <si>
    <t xml:space="preserve">уточнение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</si>
  <si>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</si>
  <si>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уточнение октябрь</t>
  </si>
  <si>
    <t>Приложение 3</t>
  </si>
  <si>
    <t>поправки</t>
  </si>
  <si>
    <t>от 01.12.2010 № 44-з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</si>
</sst>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9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Fill="1" applyAlignment="1">
      <alignment wrapText="1"/>
    </xf>
    <xf numFmtId="3" fontId="2" fillId="0" borderId="0" xfId="0" applyNumberFormat="1" applyFont="1" applyFill="1"/>
    <xf numFmtId="0" fontId="2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0" xfId="0" applyFont="1" applyFill="1"/>
    <xf numFmtId="0" fontId="2" fillId="0" borderId="0" xfId="0" applyFont="1" applyFill="1" applyAlignment="1">
      <alignment horizontal="right" wrapText="1"/>
    </xf>
    <xf numFmtId="49" fontId="2" fillId="0" borderId="0" xfId="0" applyNumberFormat="1" applyFont="1" applyFill="1" applyAlignment="1">
      <alignment horizontal="right" wrapText="1"/>
    </xf>
    <xf numFmtId="49" fontId="2" fillId="0" borderId="0" xfId="0" applyNumberFormat="1" applyFont="1" applyFill="1" applyAlignment="1">
      <alignment horizontal="justify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/>
    <xf numFmtId="1" fontId="3" fillId="0" borderId="0" xfId="0" applyNumberFormat="1" applyFont="1" applyFill="1"/>
    <xf numFmtId="0" fontId="2" fillId="0" borderId="0" xfId="0" applyFont="1" applyFill="1" applyAlignment="1">
      <alignment horizontal="right"/>
    </xf>
    <xf numFmtId="164" fontId="2" fillId="0" borderId="0" xfId="1" applyNumberFormat="1" applyFont="1" applyFill="1"/>
    <xf numFmtId="3" fontId="5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 wrapText="1"/>
    </xf>
    <xf numFmtId="3" fontId="6" fillId="0" borderId="0" xfId="0" applyNumberFormat="1" applyFont="1" applyFill="1" applyAlignment="1">
      <alignment horizontal="center"/>
    </xf>
    <xf numFmtId="3" fontId="3" fillId="0" borderId="1" xfId="0" applyNumberFormat="1" applyFont="1" applyFill="1" applyBorder="1"/>
    <xf numFmtId="3" fontId="2" fillId="0" borderId="1" xfId="0" applyNumberFormat="1" applyFont="1" applyFill="1" applyBorder="1"/>
    <xf numFmtId="0" fontId="7" fillId="0" borderId="0" xfId="0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2/Guzhov/&#1086;&#1090;&#1095;&#1077;&#1090;&#1099;%20&#1080;%20&#1073;&#1102;&#1076;&#1078;&#1077;&#1090;&#1099;/&#1073;&#1102;&#1076;&#1078;&#1077;&#1090;&#1099;/&#1041;&#1102;&#1076;&#1078;&#1077;&#1090;%202010-2012/11%20&#1053;&#1086;&#1103;&#1073;&#1088;&#1100;/&#1047;&#1072;&#1082;&#1086;&#1085;%20&#1089;%20&#1087;&#1086;&#1087;&#1088;&#1072;&#1074;&#1082;&#1072;&#1084;&#1080;/&#1087;&#1088;&#1080;&#1083;&#1086;&#1078;&#1077;&#1085;&#1080;&#1077;%203%20&#1076;&#1086;&#1093;&#1086;&#1076;&#109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vstigneeva/Local%20Settings/Temporary%20Internet%20Files/OLK4/&#1087;&#1088;&#1080;&#1083;&#1086;&#1078;&#1077;&#1085;&#1080;&#1077;%20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</sheetNames>
    <sheetDataSet>
      <sheetData sheetId="0" refreshError="1">
        <row r="137">
          <cell r="E137">
            <v>38191726</v>
          </cell>
          <cell r="F137">
            <v>2878988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</sheetNames>
    <sheetDataSet>
      <sheetData sheetId="0">
        <row r="135">
          <cell r="H135">
            <v>59768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6"/>
  <sheetViews>
    <sheetView tabSelected="1" zoomScaleNormal="100" zoomScaleSheetLayoutView="100" workbookViewId="0">
      <selection activeCell="A6" sqref="A6:I6"/>
    </sheetView>
  </sheetViews>
  <sheetFormatPr defaultColWidth="11.85546875" defaultRowHeight="15.75"/>
  <cols>
    <col min="1" max="1" width="10.28515625" style="16" customWidth="1"/>
    <col min="2" max="2" width="64.7109375" style="1" customWidth="1"/>
    <col min="3" max="3" width="11.28515625" style="3" hidden="1" customWidth="1"/>
    <col min="4" max="4" width="11.85546875" style="3" hidden="1" customWidth="1"/>
    <col min="5" max="5" width="11.28515625" style="3" hidden="1" customWidth="1"/>
    <col min="6" max="6" width="13.7109375" style="3" hidden="1" customWidth="1"/>
    <col min="7" max="7" width="13.85546875" style="3" hidden="1" customWidth="1"/>
    <col min="8" max="8" width="13.7109375" style="3" hidden="1" customWidth="1"/>
    <col min="9" max="9" width="13.85546875" style="3" customWidth="1"/>
    <col min="10" max="16384" width="11.85546875" style="3"/>
  </cols>
  <sheetData>
    <row r="1" spans="1:9" s="1" customFormat="1" ht="18.75" customHeight="1">
      <c r="A1" s="28" t="s">
        <v>146</v>
      </c>
      <c r="B1" s="28"/>
      <c r="C1" s="28"/>
      <c r="D1" s="28"/>
      <c r="E1" s="28"/>
      <c r="F1" s="28"/>
      <c r="G1" s="28"/>
      <c r="H1" s="29"/>
      <c r="I1" s="29"/>
    </row>
    <row r="2" spans="1:9" s="1" customFormat="1" ht="17.25" customHeight="1">
      <c r="A2" s="28" t="s">
        <v>126</v>
      </c>
      <c r="B2" s="28"/>
      <c r="C2" s="28"/>
      <c r="D2" s="28"/>
      <c r="E2" s="28"/>
      <c r="F2" s="28"/>
      <c r="G2" s="28"/>
      <c r="H2" s="29"/>
      <c r="I2" s="29"/>
    </row>
    <row r="3" spans="1:9" s="1" customFormat="1" ht="18.75" customHeight="1">
      <c r="A3" s="28" t="s">
        <v>148</v>
      </c>
      <c r="B3" s="28"/>
      <c r="C3" s="28"/>
      <c r="D3" s="28"/>
      <c r="E3" s="28"/>
      <c r="F3" s="28"/>
      <c r="G3" s="28"/>
      <c r="H3" s="29"/>
      <c r="I3" s="29"/>
    </row>
    <row r="4" spans="1:9" s="1" customFormat="1" ht="18.75" hidden="1" customHeight="1">
      <c r="A4" s="28"/>
      <c r="B4" s="28"/>
    </row>
    <row r="5" spans="1:9" s="1" customFormat="1" hidden="1">
      <c r="A5" s="8"/>
      <c r="B5" s="7"/>
      <c r="C5" s="7"/>
      <c r="D5" s="7"/>
      <c r="E5" s="7"/>
      <c r="F5" s="7"/>
      <c r="G5" s="7"/>
      <c r="H5" s="7"/>
      <c r="I5" s="7"/>
    </row>
    <row r="6" spans="1:9" s="1" customFormat="1" ht="53.25" customHeight="1">
      <c r="A6" s="35" t="s">
        <v>131</v>
      </c>
      <c r="B6" s="35"/>
      <c r="C6" s="35"/>
      <c r="D6" s="35"/>
      <c r="E6" s="35"/>
      <c r="F6" s="35"/>
      <c r="G6" s="35"/>
      <c r="H6" s="35"/>
      <c r="I6" s="35"/>
    </row>
    <row r="7" spans="1:9" s="27" customFormat="1" ht="12.75" customHeight="1">
      <c r="A7" s="26"/>
      <c r="B7" s="26"/>
      <c r="C7" s="26"/>
      <c r="D7" s="26"/>
      <c r="E7" s="26"/>
      <c r="F7" s="26"/>
      <c r="G7" s="26"/>
      <c r="H7" s="26"/>
      <c r="I7" s="26"/>
    </row>
    <row r="8" spans="1:9" s="1" customFormat="1" hidden="1">
      <c r="A8" s="9"/>
    </row>
    <row r="9" spans="1:9" s="13" customFormat="1" ht="34.5" customHeight="1">
      <c r="A9" s="10" t="s">
        <v>0</v>
      </c>
      <c r="B9" s="11" t="s">
        <v>38</v>
      </c>
      <c r="C9" s="12" t="s">
        <v>130</v>
      </c>
      <c r="D9" s="12" t="s">
        <v>143</v>
      </c>
      <c r="E9" s="12" t="s">
        <v>130</v>
      </c>
      <c r="F9" s="12" t="s">
        <v>145</v>
      </c>
      <c r="G9" s="12" t="s">
        <v>130</v>
      </c>
      <c r="H9" s="11" t="s">
        <v>147</v>
      </c>
      <c r="I9" s="12" t="s">
        <v>130</v>
      </c>
    </row>
    <row r="10" spans="1:9" s="6" customFormat="1">
      <c r="A10" s="14" t="s">
        <v>41</v>
      </c>
      <c r="B10" s="4" t="s">
        <v>1</v>
      </c>
      <c r="C10" s="24">
        <v>3025572</v>
      </c>
      <c r="D10" s="24">
        <f>SUM(D11:D19)</f>
        <v>-47944</v>
      </c>
      <c r="E10" s="24">
        <f t="shared" ref="E10:E41" si="0">C10+D10</f>
        <v>2977628</v>
      </c>
      <c r="F10" s="24">
        <f>SUM(F11:F19)</f>
        <v>-183136</v>
      </c>
      <c r="G10" s="24">
        <f>E10+F10</f>
        <v>2794492</v>
      </c>
      <c r="H10" s="24">
        <f>SUM(H11:H19)</f>
        <v>0</v>
      </c>
      <c r="I10" s="24">
        <f>G10+H10</f>
        <v>2794492</v>
      </c>
    </row>
    <row r="11" spans="1:9" ht="33" customHeight="1">
      <c r="A11" s="15" t="s">
        <v>42</v>
      </c>
      <c r="B11" s="5" t="s">
        <v>82</v>
      </c>
      <c r="C11" s="25">
        <v>2467</v>
      </c>
      <c r="D11" s="25"/>
      <c r="E11" s="25">
        <f t="shared" si="0"/>
        <v>2467</v>
      </c>
      <c r="F11" s="25"/>
      <c r="G11" s="25">
        <f t="shared" ref="G11:G74" si="1">E11+F11</f>
        <v>2467</v>
      </c>
      <c r="H11" s="25"/>
      <c r="I11" s="25">
        <f t="shared" ref="I11:I74" si="2">G11+H11</f>
        <v>2467</v>
      </c>
    </row>
    <row r="12" spans="1:9" ht="48" customHeight="1">
      <c r="A12" s="15" t="s">
        <v>43</v>
      </c>
      <c r="B12" s="5" t="s">
        <v>125</v>
      </c>
      <c r="C12" s="25">
        <v>168284</v>
      </c>
      <c r="D12" s="25"/>
      <c r="E12" s="25">
        <f t="shared" si="0"/>
        <v>168284</v>
      </c>
      <c r="F12" s="25">
        <v>-17426</v>
      </c>
      <c r="G12" s="25">
        <f t="shared" si="1"/>
        <v>150858</v>
      </c>
      <c r="H12" s="25"/>
      <c r="I12" s="25">
        <f t="shared" si="2"/>
        <v>150858</v>
      </c>
    </row>
    <row r="13" spans="1:9" ht="47.25">
      <c r="A13" s="15" t="s">
        <v>44</v>
      </c>
      <c r="B13" s="5" t="s">
        <v>83</v>
      </c>
      <c r="C13" s="25">
        <v>284018</v>
      </c>
      <c r="D13" s="25">
        <v>-4344</v>
      </c>
      <c r="E13" s="25">
        <f t="shared" si="0"/>
        <v>279674</v>
      </c>
      <c r="F13" s="25">
        <v>3070</v>
      </c>
      <c r="G13" s="25">
        <f t="shared" si="1"/>
        <v>282744</v>
      </c>
      <c r="H13" s="25"/>
      <c r="I13" s="25">
        <f t="shared" si="2"/>
        <v>282744</v>
      </c>
    </row>
    <row r="14" spans="1:9">
      <c r="A14" s="15" t="s">
        <v>45</v>
      </c>
      <c r="B14" s="5" t="s">
        <v>2</v>
      </c>
      <c r="C14" s="25">
        <v>80428</v>
      </c>
      <c r="D14" s="25"/>
      <c r="E14" s="25">
        <f t="shared" si="0"/>
        <v>80428</v>
      </c>
      <c r="F14" s="25"/>
      <c r="G14" s="25">
        <f t="shared" si="1"/>
        <v>80428</v>
      </c>
      <c r="H14" s="25"/>
      <c r="I14" s="25">
        <f t="shared" si="2"/>
        <v>80428</v>
      </c>
    </row>
    <row r="15" spans="1:9" ht="34.5" customHeight="1">
      <c r="A15" s="15" t="s">
        <v>46</v>
      </c>
      <c r="B15" s="5" t="s">
        <v>144</v>
      </c>
      <c r="C15" s="25">
        <v>110442</v>
      </c>
      <c r="D15" s="25"/>
      <c r="E15" s="25">
        <f t="shared" si="0"/>
        <v>110442</v>
      </c>
      <c r="F15" s="25">
        <v>-508</v>
      </c>
      <c r="G15" s="25">
        <f t="shared" si="1"/>
        <v>109934</v>
      </c>
      <c r="H15" s="25"/>
      <c r="I15" s="25">
        <f t="shared" si="2"/>
        <v>109934</v>
      </c>
    </row>
    <row r="16" spans="1:9" ht="15.75" customHeight="1">
      <c r="A16" s="15" t="s">
        <v>47</v>
      </c>
      <c r="B16" s="5" t="s">
        <v>3</v>
      </c>
      <c r="C16" s="25">
        <v>24070</v>
      </c>
      <c r="D16" s="25"/>
      <c r="E16" s="25">
        <f t="shared" si="0"/>
        <v>24070</v>
      </c>
      <c r="F16" s="25">
        <v>-280</v>
      </c>
      <c r="G16" s="25">
        <f t="shared" si="1"/>
        <v>23790</v>
      </c>
      <c r="H16" s="25"/>
      <c r="I16" s="25">
        <f t="shared" si="2"/>
        <v>23790</v>
      </c>
    </row>
    <row r="17" spans="1:9" ht="16.5" customHeight="1">
      <c r="A17" s="15" t="s">
        <v>113</v>
      </c>
      <c r="B17" s="5" t="s">
        <v>4</v>
      </c>
      <c r="C17" s="25">
        <v>1006000</v>
      </c>
      <c r="D17" s="25"/>
      <c r="E17" s="25">
        <f t="shared" si="0"/>
        <v>1006000</v>
      </c>
      <c r="F17" s="25">
        <v>-140000</v>
      </c>
      <c r="G17" s="25">
        <f t="shared" si="1"/>
        <v>866000</v>
      </c>
      <c r="H17" s="25"/>
      <c r="I17" s="25">
        <f t="shared" si="2"/>
        <v>866000</v>
      </c>
    </row>
    <row r="18" spans="1:9">
      <c r="A18" s="15" t="s">
        <v>48</v>
      </c>
      <c r="B18" s="5" t="s">
        <v>5</v>
      </c>
      <c r="C18" s="25">
        <v>179461</v>
      </c>
      <c r="D18" s="25"/>
      <c r="E18" s="25">
        <f t="shared" si="0"/>
        <v>179461</v>
      </c>
      <c r="F18" s="25"/>
      <c r="G18" s="25">
        <f t="shared" si="1"/>
        <v>179461</v>
      </c>
      <c r="H18" s="25"/>
      <c r="I18" s="25">
        <f t="shared" si="2"/>
        <v>179461</v>
      </c>
    </row>
    <row r="19" spans="1:9">
      <c r="A19" s="15" t="s">
        <v>84</v>
      </c>
      <c r="B19" s="5" t="s">
        <v>6</v>
      </c>
      <c r="C19" s="20">
        <v>1170402</v>
      </c>
      <c r="D19" s="20">
        <f>-35600-8000</f>
        <v>-43600</v>
      </c>
      <c r="E19" s="20">
        <f t="shared" si="0"/>
        <v>1126802</v>
      </c>
      <c r="F19" s="20">
        <f>13545+1-41538</f>
        <v>-27992</v>
      </c>
      <c r="G19" s="20">
        <f t="shared" si="1"/>
        <v>1098810</v>
      </c>
      <c r="H19" s="20">
        <f>-3000+3000</f>
        <v>0</v>
      </c>
      <c r="I19" s="20">
        <f t="shared" si="2"/>
        <v>1098810</v>
      </c>
    </row>
    <row r="20" spans="1:9" s="6" customFormat="1">
      <c r="A20" s="14" t="s">
        <v>49</v>
      </c>
      <c r="B20" s="4" t="s">
        <v>7</v>
      </c>
      <c r="C20" s="24">
        <v>18663</v>
      </c>
      <c r="D20" s="24"/>
      <c r="E20" s="24">
        <f t="shared" si="0"/>
        <v>18663</v>
      </c>
      <c r="F20" s="24">
        <f>F21</f>
        <v>-76</v>
      </c>
      <c r="G20" s="24">
        <f t="shared" si="1"/>
        <v>18587</v>
      </c>
      <c r="H20" s="24">
        <f>H21</f>
        <v>0</v>
      </c>
      <c r="I20" s="24">
        <f t="shared" si="2"/>
        <v>18587</v>
      </c>
    </row>
    <row r="21" spans="1:9">
      <c r="A21" s="15" t="s">
        <v>85</v>
      </c>
      <c r="B21" s="5" t="s">
        <v>8</v>
      </c>
      <c r="C21" s="25">
        <v>18663</v>
      </c>
      <c r="D21" s="25"/>
      <c r="E21" s="25">
        <f t="shared" si="0"/>
        <v>18663</v>
      </c>
      <c r="F21" s="25">
        <v>-76</v>
      </c>
      <c r="G21" s="25">
        <f t="shared" si="1"/>
        <v>18587</v>
      </c>
      <c r="H21" s="25"/>
      <c r="I21" s="25">
        <f t="shared" si="2"/>
        <v>18587</v>
      </c>
    </row>
    <row r="22" spans="1:9" s="6" customFormat="1" ht="33" customHeight="1">
      <c r="A22" s="14" t="s">
        <v>50</v>
      </c>
      <c r="B22" s="4" t="s">
        <v>9</v>
      </c>
      <c r="C22" s="24">
        <v>1140445</v>
      </c>
      <c r="D22" s="24">
        <f>SUM(D23:D25)</f>
        <v>0</v>
      </c>
      <c r="E22" s="24">
        <f t="shared" si="0"/>
        <v>1140445</v>
      </c>
      <c r="F22" s="24">
        <f>SUM(F23:F25)</f>
        <v>-18403</v>
      </c>
      <c r="G22" s="24">
        <f t="shared" si="1"/>
        <v>1122042</v>
      </c>
      <c r="H22" s="24">
        <f>SUM(H23:H25)</f>
        <v>0</v>
      </c>
      <c r="I22" s="24">
        <f t="shared" si="2"/>
        <v>1122042</v>
      </c>
    </row>
    <row r="23" spans="1:9">
      <c r="A23" s="15" t="s">
        <v>51</v>
      </c>
      <c r="B23" s="5" t="s">
        <v>10</v>
      </c>
      <c r="C23" s="25">
        <v>774686</v>
      </c>
      <c r="D23" s="25"/>
      <c r="E23" s="25">
        <f t="shared" si="0"/>
        <v>774686</v>
      </c>
      <c r="F23" s="25">
        <v>-15046</v>
      </c>
      <c r="G23" s="25">
        <f t="shared" si="1"/>
        <v>759640</v>
      </c>
      <c r="H23" s="25"/>
      <c r="I23" s="25">
        <f t="shared" si="2"/>
        <v>759640</v>
      </c>
    </row>
    <row r="24" spans="1:9" ht="31.5" customHeight="1">
      <c r="A24" s="15" t="s">
        <v>52</v>
      </c>
      <c r="B24" s="5" t="s">
        <v>123</v>
      </c>
      <c r="C24" s="25">
        <v>103413</v>
      </c>
      <c r="D24" s="25"/>
      <c r="E24" s="25">
        <f t="shared" si="0"/>
        <v>103413</v>
      </c>
      <c r="F24" s="25">
        <f>-1093-1000</f>
        <v>-2093</v>
      </c>
      <c r="G24" s="25">
        <f t="shared" si="1"/>
        <v>101320</v>
      </c>
      <c r="H24" s="25"/>
      <c r="I24" s="25">
        <f t="shared" si="2"/>
        <v>101320</v>
      </c>
    </row>
    <row r="25" spans="1:9">
      <c r="A25" s="15" t="s">
        <v>53</v>
      </c>
      <c r="B25" s="5" t="s">
        <v>86</v>
      </c>
      <c r="C25" s="25">
        <v>262346</v>
      </c>
      <c r="D25" s="25"/>
      <c r="E25" s="25">
        <f t="shared" si="0"/>
        <v>262346</v>
      </c>
      <c r="F25" s="25">
        <v>-1264</v>
      </c>
      <c r="G25" s="25">
        <f t="shared" si="1"/>
        <v>261082</v>
      </c>
      <c r="H25" s="25"/>
      <c r="I25" s="25">
        <f t="shared" si="2"/>
        <v>261082</v>
      </c>
    </row>
    <row r="26" spans="1:9" s="6" customFormat="1">
      <c r="A26" s="14" t="s">
        <v>54</v>
      </c>
      <c r="B26" s="4" t="s">
        <v>11</v>
      </c>
      <c r="C26" s="24">
        <v>5033886</v>
      </c>
      <c r="D26" s="24">
        <f>SUM(D27:D35)</f>
        <v>81923</v>
      </c>
      <c r="E26" s="24">
        <f t="shared" si="0"/>
        <v>5115809</v>
      </c>
      <c r="F26" s="24">
        <f>SUM(F27:F35)</f>
        <v>442865</v>
      </c>
      <c r="G26" s="24">
        <f t="shared" si="1"/>
        <v>5558674</v>
      </c>
      <c r="H26" s="24">
        <f>SUM(H27:H35)</f>
        <v>200000</v>
      </c>
      <c r="I26" s="24">
        <f t="shared" si="2"/>
        <v>5758674</v>
      </c>
    </row>
    <row r="27" spans="1:9">
      <c r="A27" s="15" t="s">
        <v>55</v>
      </c>
      <c r="B27" s="5" t="s">
        <v>12</v>
      </c>
      <c r="C27" s="25">
        <v>838456</v>
      </c>
      <c r="D27" s="25"/>
      <c r="E27" s="25">
        <f t="shared" si="0"/>
        <v>838456</v>
      </c>
      <c r="F27" s="25">
        <v>51887</v>
      </c>
      <c r="G27" s="25">
        <f t="shared" si="1"/>
        <v>890343</v>
      </c>
      <c r="H27" s="25"/>
      <c r="I27" s="25">
        <f t="shared" si="2"/>
        <v>890343</v>
      </c>
    </row>
    <row r="28" spans="1:9">
      <c r="A28" s="15" t="s">
        <v>56</v>
      </c>
      <c r="B28" s="5" t="s">
        <v>127</v>
      </c>
      <c r="C28" s="25">
        <v>38977</v>
      </c>
      <c r="D28" s="25"/>
      <c r="E28" s="25">
        <f t="shared" si="0"/>
        <v>38977</v>
      </c>
      <c r="F28" s="25">
        <f>-1200-210</f>
        <v>-1410</v>
      </c>
      <c r="G28" s="25">
        <f t="shared" si="1"/>
        <v>37567</v>
      </c>
      <c r="H28" s="25"/>
      <c r="I28" s="25">
        <f t="shared" si="2"/>
        <v>37567</v>
      </c>
    </row>
    <row r="29" spans="1:9">
      <c r="A29" s="15" t="s">
        <v>57</v>
      </c>
      <c r="B29" s="5" t="s">
        <v>13</v>
      </c>
      <c r="C29" s="25">
        <v>3900</v>
      </c>
      <c r="D29" s="25"/>
      <c r="E29" s="25">
        <f t="shared" si="0"/>
        <v>3900</v>
      </c>
      <c r="F29" s="25">
        <v>500</v>
      </c>
      <c r="G29" s="25">
        <f t="shared" si="1"/>
        <v>4400</v>
      </c>
      <c r="H29" s="25"/>
      <c r="I29" s="25">
        <f t="shared" si="2"/>
        <v>4400</v>
      </c>
    </row>
    <row r="30" spans="1:9">
      <c r="A30" s="15" t="s">
        <v>58</v>
      </c>
      <c r="B30" s="5" t="s">
        <v>14</v>
      </c>
      <c r="C30" s="25">
        <v>1006134</v>
      </c>
      <c r="D30" s="25">
        <v>60138</v>
      </c>
      <c r="E30" s="25">
        <f t="shared" si="0"/>
        <v>1066272</v>
      </c>
      <c r="F30" s="25">
        <f>254764+890</f>
        <v>255654</v>
      </c>
      <c r="G30" s="25">
        <f t="shared" si="1"/>
        <v>1321926</v>
      </c>
      <c r="H30" s="25"/>
      <c r="I30" s="25">
        <f t="shared" si="2"/>
        <v>1321926</v>
      </c>
    </row>
    <row r="31" spans="1:9">
      <c r="A31" s="15" t="s">
        <v>81</v>
      </c>
      <c r="B31" s="5" t="s">
        <v>128</v>
      </c>
      <c r="C31" s="25">
        <v>12284</v>
      </c>
      <c r="D31" s="25"/>
      <c r="E31" s="25">
        <f t="shared" si="0"/>
        <v>12284</v>
      </c>
      <c r="F31" s="25"/>
      <c r="G31" s="25">
        <f t="shared" si="1"/>
        <v>12284</v>
      </c>
      <c r="H31" s="25"/>
      <c r="I31" s="25">
        <f t="shared" si="2"/>
        <v>12284</v>
      </c>
    </row>
    <row r="32" spans="1:9">
      <c r="A32" s="15" t="s">
        <v>79</v>
      </c>
      <c r="B32" s="5" t="s">
        <v>15</v>
      </c>
      <c r="C32" s="25">
        <v>142292</v>
      </c>
      <c r="D32" s="25">
        <v>2400</v>
      </c>
      <c r="E32" s="25">
        <f t="shared" si="0"/>
        <v>144692</v>
      </c>
      <c r="F32" s="25">
        <f>5166+4300</f>
        <v>9466</v>
      </c>
      <c r="G32" s="25">
        <f t="shared" si="1"/>
        <v>154158</v>
      </c>
      <c r="H32" s="25"/>
      <c r="I32" s="25">
        <f t="shared" si="2"/>
        <v>154158</v>
      </c>
    </row>
    <row r="33" spans="1:9">
      <c r="A33" s="15" t="s">
        <v>59</v>
      </c>
      <c r="B33" s="5" t="s">
        <v>16</v>
      </c>
      <c r="C33" s="25">
        <v>277165</v>
      </c>
      <c r="D33" s="25"/>
      <c r="E33" s="25">
        <f t="shared" si="0"/>
        <v>277165</v>
      </c>
      <c r="F33" s="25">
        <v>16370</v>
      </c>
      <c r="G33" s="25">
        <f t="shared" si="1"/>
        <v>293535</v>
      </c>
      <c r="H33" s="25"/>
      <c r="I33" s="25">
        <f t="shared" si="2"/>
        <v>293535</v>
      </c>
    </row>
    <row r="34" spans="1:9">
      <c r="A34" s="15" t="s">
        <v>60</v>
      </c>
      <c r="B34" s="5" t="s">
        <v>129</v>
      </c>
      <c r="C34" s="25">
        <v>2461849</v>
      </c>
      <c r="D34" s="25">
        <v>35600</v>
      </c>
      <c r="E34" s="25">
        <f t="shared" si="0"/>
        <v>2497449</v>
      </c>
      <c r="F34" s="25">
        <f>-40718-600</f>
        <v>-41318</v>
      </c>
      <c r="G34" s="25">
        <f t="shared" si="1"/>
        <v>2456131</v>
      </c>
      <c r="H34" s="25"/>
      <c r="I34" s="25">
        <f t="shared" si="2"/>
        <v>2456131</v>
      </c>
    </row>
    <row r="35" spans="1:9">
      <c r="A35" s="15" t="s">
        <v>87</v>
      </c>
      <c r="B35" s="5" t="s">
        <v>17</v>
      </c>
      <c r="C35" s="25">
        <v>252829</v>
      </c>
      <c r="D35" s="25">
        <f>-163-1000-14000-1052</f>
        <v>-16215</v>
      </c>
      <c r="E35" s="25">
        <f t="shared" si="0"/>
        <v>236614</v>
      </c>
      <c r="F35" s="25">
        <f>132836+18880</f>
        <v>151716</v>
      </c>
      <c r="G35" s="25">
        <f t="shared" si="1"/>
        <v>388330</v>
      </c>
      <c r="H35" s="25">
        <v>200000</v>
      </c>
      <c r="I35" s="25">
        <f t="shared" si="2"/>
        <v>588330</v>
      </c>
    </row>
    <row r="36" spans="1:9" s="6" customFormat="1">
      <c r="A36" s="14" t="s">
        <v>61</v>
      </c>
      <c r="B36" s="4" t="s">
        <v>18</v>
      </c>
      <c r="C36" s="24">
        <v>77843</v>
      </c>
      <c r="D36" s="24">
        <f>SUM(D37:D39)</f>
        <v>-3000</v>
      </c>
      <c r="E36" s="24">
        <f t="shared" si="0"/>
        <v>74843</v>
      </c>
      <c r="F36" s="24">
        <f>SUM(F37:F39)</f>
        <v>-12412</v>
      </c>
      <c r="G36" s="24">
        <f t="shared" si="1"/>
        <v>62431</v>
      </c>
      <c r="H36" s="24">
        <f>SUM(H37:H39)</f>
        <v>0</v>
      </c>
      <c r="I36" s="24">
        <f t="shared" si="2"/>
        <v>62431</v>
      </c>
    </row>
    <row r="37" spans="1:9" hidden="1">
      <c r="A37" s="15" t="s">
        <v>88</v>
      </c>
      <c r="B37" s="5" t="s">
        <v>19</v>
      </c>
      <c r="C37" s="25">
        <v>22</v>
      </c>
      <c r="D37" s="25"/>
      <c r="E37" s="25">
        <f t="shared" si="0"/>
        <v>22</v>
      </c>
      <c r="F37" s="25">
        <v>-22</v>
      </c>
      <c r="G37" s="25">
        <f t="shared" si="1"/>
        <v>0</v>
      </c>
      <c r="H37" s="25"/>
      <c r="I37" s="25">
        <f t="shared" si="2"/>
        <v>0</v>
      </c>
    </row>
    <row r="38" spans="1:9">
      <c r="A38" s="15" t="s">
        <v>80</v>
      </c>
      <c r="B38" s="5" t="s">
        <v>20</v>
      </c>
      <c r="C38" s="25">
        <v>29000</v>
      </c>
      <c r="D38" s="25"/>
      <c r="E38" s="25">
        <f t="shared" si="0"/>
        <v>29000</v>
      </c>
      <c r="F38" s="25">
        <v>-9000</v>
      </c>
      <c r="G38" s="25">
        <f t="shared" si="1"/>
        <v>20000</v>
      </c>
      <c r="H38" s="25"/>
      <c r="I38" s="25">
        <f t="shared" si="2"/>
        <v>20000</v>
      </c>
    </row>
    <row r="39" spans="1:9" ht="19.5" customHeight="1">
      <c r="A39" s="15" t="s">
        <v>89</v>
      </c>
      <c r="B39" s="5" t="s">
        <v>21</v>
      </c>
      <c r="C39" s="25">
        <v>48821</v>
      </c>
      <c r="D39" s="25">
        <v>-3000</v>
      </c>
      <c r="E39" s="25">
        <f t="shared" si="0"/>
        <v>45821</v>
      </c>
      <c r="F39" s="25">
        <v>-3390</v>
      </c>
      <c r="G39" s="25">
        <f t="shared" si="1"/>
        <v>42431</v>
      </c>
      <c r="H39" s="25"/>
      <c r="I39" s="25">
        <f t="shared" si="2"/>
        <v>42431</v>
      </c>
    </row>
    <row r="40" spans="1:9" s="6" customFormat="1">
      <c r="A40" s="14" t="s">
        <v>62</v>
      </c>
      <c r="B40" s="4" t="s">
        <v>22</v>
      </c>
      <c r="C40" s="24">
        <v>67240</v>
      </c>
      <c r="D40" s="24"/>
      <c r="E40" s="24">
        <f t="shared" si="0"/>
        <v>67240</v>
      </c>
      <c r="F40" s="24">
        <f>F41</f>
        <v>-21700</v>
      </c>
      <c r="G40" s="24">
        <f t="shared" si="1"/>
        <v>45540</v>
      </c>
      <c r="H40" s="24">
        <f>H41</f>
        <v>0</v>
      </c>
      <c r="I40" s="24">
        <f t="shared" si="2"/>
        <v>45540</v>
      </c>
    </row>
    <row r="41" spans="1:9" ht="16.5" customHeight="1">
      <c r="A41" s="15" t="s">
        <v>90</v>
      </c>
      <c r="B41" s="5" t="s">
        <v>23</v>
      </c>
      <c r="C41" s="25">
        <v>67240</v>
      </c>
      <c r="D41" s="25"/>
      <c r="E41" s="25">
        <f t="shared" si="0"/>
        <v>67240</v>
      </c>
      <c r="F41" s="25">
        <f>-22000+300</f>
        <v>-21700</v>
      </c>
      <c r="G41" s="25">
        <f t="shared" si="1"/>
        <v>45540</v>
      </c>
      <c r="H41" s="25"/>
      <c r="I41" s="25">
        <f t="shared" si="2"/>
        <v>45540</v>
      </c>
    </row>
    <row r="42" spans="1:9" s="6" customFormat="1">
      <c r="A42" s="14" t="s">
        <v>63</v>
      </c>
      <c r="B42" s="4" t="s">
        <v>24</v>
      </c>
      <c r="C42" s="24">
        <v>2243741</v>
      </c>
      <c r="D42" s="24">
        <f>SUM(D43:D48)</f>
        <v>20590</v>
      </c>
      <c r="E42" s="24">
        <f t="shared" ref="E42:E73" si="3">C42+D42</f>
        <v>2264331</v>
      </c>
      <c r="F42" s="24">
        <f>SUM(F43:F48)</f>
        <v>-49838</v>
      </c>
      <c r="G42" s="24">
        <f t="shared" si="1"/>
        <v>2214493</v>
      </c>
      <c r="H42" s="24">
        <f>SUM(H43:H48)</f>
        <v>0</v>
      </c>
      <c r="I42" s="24">
        <f t="shared" si="2"/>
        <v>2214493</v>
      </c>
    </row>
    <row r="43" spans="1:9">
      <c r="A43" s="15" t="s">
        <v>64</v>
      </c>
      <c r="B43" s="5" t="s">
        <v>25</v>
      </c>
      <c r="C43" s="25">
        <v>529129</v>
      </c>
      <c r="D43" s="25">
        <v>8070</v>
      </c>
      <c r="E43" s="25">
        <f t="shared" si="3"/>
        <v>537199</v>
      </c>
      <c r="F43" s="25">
        <v>-23925</v>
      </c>
      <c r="G43" s="25">
        <f t="shared" si="1"/>
        <v>513274</v>
      </c>
      <c r="H43" s="25"/>
      <c r="I43" s="25">
        <f t="shared" si="2"/>
        <v>513274</v>
      </c>
    </row>
    <row r="44" spans="1:9">
      <c r="A44" s="15" t="s">
        <v>65</v>
      </c>
      <c r="B44" s="5" t="s">
        <v>26</v>
      </c>
      <c r="C44" s="25">
        <v>764007</v>
      </c>
      <c r="D44" s="25">
        <v>8210</v>
      </c>
      <c r="E44" s="25">
        <f t="shared" si="3"/>
        <v>772217</v>
      </c>
      <c r="F44" s="25">
        <v>-18088</v>
      </c>
      <c r="G44" s="25">
        <f t="shared" si="1"/>
        <v>754129</v>
      </c>
      <c r="H44" s="25"/>
      <c r="I44" s="25">
        <f t="shared" si="2"/>
        <v>754129</v>
      </c>
    </row>
    <row r="45" spans="1:9">
      <c r="A45" s="15" t="s">
        <v>66</v>
      </c>
      <c r="B45" s="5" t="s">
        <v>27</v>
      </c>
      <c r="C45" s="25">
        <v>377169</v>
      </c>
      <c r="D45" s="25">
        <v>3269</v>
      </c>
      <c r="E45" s="25">
        <f t="shared" si="3"/>
        <v>380438</v>
      </c>
      <c r="F45" s="25">
        <f>-3516-1367</f>
        <v>-4883</v>
      </c>
      <c r="G45" s="25">
        <f t="shared" si="1"/>
        <v>375555</v>
      </c>
      <c r="H45" s="25"/>
      <c r="I45" s="25">
        <f t="shared" si="2"/>
        <v>375555</v>
      </c>
    </row>
    <row r="46" spans="1:9" ht="32.25" customHeight="1">
      <c r="A46" s="15" t="s">
        <v>67</v>
      </c>
      <c r="B46" s="5" t="s">
        <v>91</v>
      </c>
      <c r="C46" s="25">
        <v>60433</v>
      </c>
      <c r="D46" s="25"/>
      <c r="E46" s="25">
        <f t="shared" si="3"/>
        <v>60433</v>
      </c>
      <c r="F46" s="25">
        <v>-20</v>
      </c>
      <c r="G46" s="25">
        <f t="shared" si="1"/>
        <v>60413</v>
      </c>
      <c r="H46" s="25"/>
      <c r="I46" s="25">
        <f t="shared" si="2"/>
        <v>60413</v>
      </c>
    </row>
    <row r="47" spans="1:9">
      <c r="A47" s="15" t="s">
        <v>68</v>
      </c>
      <c r="B47" s="5" t="s">
        <v>28</v>
      </c>
      <c r="C47" s="25">
        <v>135840</v>
      </c>
      <c r="D47" s="25"/>
      <c r="E47" s="25">
        <f t="shared" si="3"/>
        <v>135840</v>
      </c>
      <c r="F47" s="25">
        <f>8066-200+13</f>
        <v>7879</v>
      </c>
      <c r="G47" s="25">
        <f t="shared" si="1"/>
        <v>143719</v>
      </c>
      <c r="H47" s="25"/>
      <c r="I47" s="25">
        <f t="shared" si="2"/>
        <v>143719</v>
      </c>
    </row>
    <row r="48" spans="1:9">
      <c r="A48" s="15" t="s">
        <v>69</v>
      </c>
      <c r="B48" s="5" t="s">
        <v>29</v>
      </c>
      <c r="C48" s="25">
        <v>377163</v>
      </c>
      <c r="D48" s="25">
        <v>1041</v>
      </c>
      <c r="E48" s="25">
        <f t="shared" si="3"/>
        <v>378204</v>
      </c>
      <c r="F48" s="25">
        <f>-10488-300-13</f>
        <v>-10801</v>
      </c>
      <c r="G48" s="25">
        <f t="shared" si="1"/>
        <v>367403</v>
      </c>
      <c r="H48" s="25"/>
      <c r="I48" s="25">
        <f t="shared" si="2"/>
        <v>367403</v>
      </c>
    </row>
    <row r="49" spans="1:9" s="6" customFormat="1" ht="17.25" customHeight="1">
      <c r="A49" s="14" t="s">
        <v>70</v>
      </c>
      <c r="B49" s="4" t="s">
        <v>119</v>
      </c>
      <c r="C49" s="24">
        <v>1482445</v>
      </c>
      <c r="D49" s="24">
        <f>SUM(D50:D52)</f>
        <v>0</v>
      </c>
      <c r="E49" s="24">
        <f t="shared" si="3"/>
        <v>1482445</v>
      </c>
      <c r="F49" s="24">
        <f>SUM(F50:F52)</f>
        <v>-18788</v>
      </c>
      <c r="G49" s="24">
        <f t="shared" si="1"/>
        <v>1463657</v>
      </c>
      <c r="H49" s="24">
        <f>SUM(H50:H52)</f>
        <v>0</v>
      </c>
      <c r="I49" s="24">
        <f t="shared" si="2"/>
        <v>1463657</v>
      </c>
    </row>
    <row r="50" spans="1:9">
      <c r="A50" s="15" t="s">
        <v>71</v>
      </c>
      <c r="B50" s="5" t="s">
        <v>30</v>
      </c>
      <c r="C50" s="25">
        <v>1398282</v>
      </c>
      <c r="D50" s="25"/>
      <c r="E50" s="25">
        <f t="shared" si="3"/>
        <v>1398282</v>
      </c>
      <c r="F50" s="25">
        <f>80800-85024</f>
        <v>-4224</v>
      </c>
      <c r="G50" s="25">
        <f t="shared" si="1"/>
        <v>1394058</v>
      </c>
      <c r="H50" s="25"/>
      <c r="I50" s="25">
        <f t="shared" si="2"/>
        <v>1394058</v>
      </c>
    </row>
    <row r="51" spans="1:9">
      <c r="A51" s="15" t="s">
        <v>72</v>
      </c>
      <c r="B51" s="5" t="s">
        <v>31</v>
      </c>
      <c r="C51" s="25">
        <v>10372</v>
      </c>
      <c r="D51" s="25"/>
      <c r="E51" s="25">
        <f t="shared" si="3"/>
        <v>10372</v>
      </c>
      <c r="F51" s="25">
        <f>-747-4629</f>
        <v>-5376</v>
      </c>
      <c r="G51" s="25">
        <f t="shared" si="1"/>
        <v>4996</v>
      </c>
      <c r="H51" s="25"/>
      <c r="I51" s="25">
        <f t="shared" si="2"/>
        <v>4996</v>
      </c>
    </row>
    <row r="52" spans="1:9" ht="32.25" customHeight="1">
      <c r="A52" s="15" t="s">
        <v>73</v>
      </c>
      <c r="B52" s="5" t="s">
        <v>120</v>
      </c>
      <c r="C52" s="25">
        <v>73791</v>
      </c>
      <c r="D52" s="25"/>
      <c r="E52" s="25">
        <f t="shared" si="3"/>
        <v>73791</v>
      </c>
      <c r="F52" s="25">
        <f>-4469-4719</f>
        <v>-9188</v>
      </c>
      <c r="G52" s="25">
        <f t="shared" si="1"/>
        <v>64603</v>
      </c>
      <c r="H52" s="25"/>
      <c r="I52" s="25">
        <f t="shared" si="2"/>
        <v>64603</v>
      </c>
    </row>
    <row r="53" spans="1:9" s="6" customFormat="1">
      <c r="A53" s="14" t="s">
        <v>74</v>
      </c>
      <c r="B53" s="4" t="s">
        <v>92</v>
      </c>
      <c r="C53" s="24">
        <v>3755286</v>
      </c>
      <c r="D53" s="24">
        <f>SUM(D54:D62)</f>
        <v>500000</v>
      </c>
      <c r="E53" s="24">
        <f t="shared" si="3"/>
        <v>4255286</v>
      </c>
      <c r="F53" s="24">
        <f>SUM(F54:F62)</f>
        <v>28049</v>
      </c>
      <c r="G53" s="24">
        <f t="shared" si="1"/>
        <v>4283335</v>
      </c>
      <c r="H53" s="24">
        <f>SUM(H54:H62)</f>
        <v>0</v>
      </c>
      <c r="I53" s="24">
        <f t="shared" si="2"/>
        <v>4283335</v>
      </c>
    </row>
    <row r="54" spans="1:9">
      <c r="A54" s="15" t="s">
        <v>75</v>
      </c>
      <c r="B54" s="5" t="s">
        <v>93</v>
      </c>
      <c r="C54" s="25">
        <v>2082721</v>
      </c>
      <c r="D54" s="25">
        <v>500000</v>
      </c>
      <c r="E54" s="25">
        <f t="shared" si="3"/>
        <v>2582721</v>
      </c>
      <c r="F54" s="25">
        <f>66383+8206</f>
        <v>74589</v>
      </c>
      <c r="G54" s="25">
        <f t="shared" si="1"/>
        <v>2657310</v>
      </c>
      <c r="H54" s="25"/>
      <c r="I54" s="25">
        <f t="shared" si="2"/>
        <v>2657310</v>
      </c>
    </row>
    <row r="55" spans="1:9" ht="18.75" customHeight="1">
      <c r="A55" s="15" t="s">
        <v>76</v>
      </c>
      <c r="B55" s="5" t="s">
        <v>94</v>
      </c>
      <c r="C55" s="25">
        <v>133373</v>
      </c>
      <c r="D55" s="25"/>
      <c r="E55" s="25">
        <f t="shared" si="3"/>
        <v>133373</v>
      </c>
      <c r="F55" s="25">
        <v>-2097</v>
      </c>
      <c r="G55" s="25">
        <f t="shared" si="1"/>
        <v>131276</v>
      </c>
      <c r="H55" s="25"/>
      <c r="I55" s="25">
        <f t="shared" si="2"/>
        <v>131276</v>
      </c>
    </row>
    <row r="56" spans="1:9" ht="16.5" customHeight="1">
      <c r="A56" s="15" t="s">
        <v>95</v>
      </c>
      <c r="B56" s="5" t="s">
        <v>96</v>
      </c>
      <c r="C56" s="25">
        <v>37037</v>
      </c>
      <c r="D56" s="25"/>
      <c r="E56" s="25">
        <f t="shared" si="3"/>
        <v>37037</v>
      </c>
      <c r="F56" s="25">
        <v>-2783</v>
      </c>
      <c r="G56" s="25">
        <f t="shared" si="1"/>
        <v>34254</v>
      </c>
      <c r="H56" s="25"/>
      <c r="I56" s="25">
        <f t="shared" si="2"/>
        <v>34254</v>
      </c>
    </row>
    <row r="57" spans="1:9">
      <c r="A57" s="15" t="s">
        <v>77</v>
      </c>
      <c r="B57" s="5" t="s">
        <v>97</v>
      </c>
      <c r="C57" s="25">
        <v>17204</v>
      </c>
      <c r="D57" s="25"/>
      <c r="E57" s="25">
        <f t="shared" si="3"/>
        <v>17204</v>
      </c>
      <c r="F57" s="25">
        <v>682</v>
      </c>
      <c r="G57" s="25">
        <f t="shared" si="1"/>
        <v>17886</v>
      </c>
      <c r="H57" s="25"/>
      <c r="I57" s="25">
        <f t="shared" si="2"/>
        <v>17886</v>
      </c>
    </row>
    <row r="58" spans="1:9">
      <c r="A58" s="15" t="s">
        <v>98</v>
      </c>
      <c r="B58" s="5" t="s">
        <v>99</v>
      </c>
      <c r="C58" s="25">
        <v>41063</v>
      </c>
      <c r="D58" s="25"/>
      <c r="E58" s="25">
        <f t="shared" si="3"/>
        <v>41063</v>
      </c>
      <c r="F58" s="25">
        <v>-2471</v>
      </c>
      <c r="G58" s="25">
        <f t="shared" si="1"/>
        <v>38592</v>
      </c>
      <c r="H58" s="25"/>
      <c r="I58" s="25">
        <f t="shared" si="2"/>
        <v>38592</v>
      </c>
    </row>
    <row r="59" spans="1:9" ht="31.5">
      <c r="A59" s="15" t="s">
        <v>100</v>
      </c>
      <c r="B59" s="5" t="s">
        <v>122</v>
      </c>
      <c r="C59" s="25">
        <v>81103</v>
      </c>
      <c r="D59" s="25"/>
      <c r="E59" s="25">
        <f t="shared" si="3"/>
        <v>81103</v>
      </c>
      <c r="F59" s="25">
        <v>1342</v>
      </c>
      <c r="G59" s="25">
        <f t="shared" si="1"/>
        <v>82445</v>
      </c>
      <c r="H59" s="25"/>
      <c r="I59" s="25">
        <f t="shared" si="2"/>
        <v>82445</v>
      </c>
    </row>
    <row r="60" spans="1:9">
      <c r="A60" s="15" t="s">
        <v>101</v>
      </c>
      <c r="B60" s="5" t="s">
        <v>102</v>
      </c>
      <c r="C60" s="25">
        <v>34000</v>
      </c>
      <c r="D60" s="25"/>
      <c r="E60" s="25">
        <f t="shared" si="3"/>
        <v>34000</v>
      </c>
      <c r="F60" s="25"/>
      <c r="G60" s="25">
        <f t="shared" si="1"/>
        <v>34000</v>
      </c>
      <c r="H60" s="25"/>
      <c r="I60" s="25">
        <f t="shared" si="2"/>
        <v>34000</v>
      </c>
    </row>
    <row r="61" spans="1:9">
      <c r="A61" s="15" t="s">
        <v>103</v>
      </c>
      <c r="B61" s="5" t="s">
        <v>104</v>
      </c>
      <c r="C61" s="25">
        <v>210172</v>
      </c>
      <c r="D61" s="25"/>
      <c r="E61" s="25">
        <f t="shared" si="3"/>
        <v>210172</v>
      </c>
      <c r="F61" s="25">
        <v>-1060</v>
      </c>
      <c r="G61" s="25">
        <f t="shared" si="1"/>
        <v>209112</v>
      </c>
      <c r="H61" s="25"/>
      <c r="I61" s="25">
        <f t="shared" si="2"/>
        <v>209112</v>
      </c>
    </row>
    <row r="62" spans="1:9" ht="33.75" customHeight="1">
      <c r="A62" s="15" t="s">
        <v>106</v>
      </c>
      <c r="B62" s="5" t="s">
        <v>105</v>
      </c>
      <c r="C62" s="25">
        <v>1118613</v>
      </c>
      <c r="D62" s="25"/>
      <c r="E62" s="25">
        <f t="shared" si="3"/>
        <v>1118613</v>
      </c>
      <c r="F62" s="25">
        <f>-1825-38328</f>
        <v>-40153</v>
      </c>
      <c r="G62" s="25">
        <f t="shared" si="1"/>
        <v>1078460</v>
      </c>
      <c r="H62" s="25"/>
      <c r="I62" s="25">
        <f t="shared" si="2"/>
        <v>1078460</v>
      </c>
    </row>
    <row r="63" spans="1:9" s="6" customFormat="1">
      <c r="A63" s="14" t="s">
        <v>78</v>
      </c>
      <c r="B63" s="4" t="s">
        <v>32</v>
      </c>
      <c r="C63" s="24">
        <v>2934070</v>
      </c>
      <c r="D63" s="24">
        <f>SUM(D64:D68)</f>
        <v>0</v>
      </c>
      <c r="E63" s="24">
        <f t="shared" si="3"/>
        <v>2934070</v>
      </c>
      <c r="F63" s="24">
        <f>SUM(F64:F68)</f>
        <v>1722343</v>
      </c>
      <c r="G63" s="24">
        <f t="shared" si="1"/>
        <v>4656413</v>
      </c>
      <c r="H63" s="24">
        <f>SUM(H64:H68)</f>
        <v>0</v>
      </c>
      <c r="I63" s="24">
        <f t="shared" si="2"/>
        <v>4656413</v>
      </c>
    </row>
    <row r="64" spans="1:9">
      <c r="A64" s="15">
        <v>1001</v>
      </c>
      <c r="B64" s="5" t="s">
        <v>33</v>
      </c>
      <c r="C64" s="25">
        <v>41296</v>
      </c>
      <c r="D64" s="25"/>
      <c r="E64" s="25">
        <f t="shared" si="3"/>
        <v>41296</v>
      </c>
      <c r="F64" s="25">
        <v>2254</v>
      </c>
      <c r="G64" s="25">
        <f t="shared" si="1"/>
        <v>43550</v>
      </c>
      <c r="H64" s="25"/>
      <c r="I64" s="25">
        <f t="shared" si="2"/>
        <v>43550</v>
      </c>
    </row>
    <row r="65" spans="1:9">
      <c r="A65" s="15">
        <v>1002</v>
      </c>
      <c r="B65" s="5" t="s">
        <v>34</v>
      </c>
      <c r="C65" s="25">
        <v>875303</v>
      </c>
      <c r="D65" s="25">
        <v>-2000</v>
      </c>
      <c r="E65" s="25">
        <f t="shared" si="3"/>
        <v>873303</v>
      </c>
      <c r="F65" s="25">
        <v>-40913</v>
      </c>
      <c r="G65" s="25">
        <f t="shared" si="1"/>
        <v>832390</v>
      </c>
      <c r="H65" s="25"/>
      <c r="I65" s="25">
        <f t="shared" si="2"/>
        <v>832390</v>
      </c>
    </row>
    <row r="66" spans="1:9">
      <c r="A66" s="15">
        <v>1003</v>
      </c>
      <c r="B66" s="5" t="s">
        <v>35</v>
      </c>
      <c r="C66" s="25">
        <v>1930678</v>
      </c>
      <c r="D66" s="25">
        <v>2000</v>
      </c>
      <c r="E66" s="25">
        <f t="shared" si="3"/>
        <v>1932678</v>
      </c>
      <c r="F66" s="25">
        <f>1773853-45270-3003+2025+30503</f>
        <v>1758108</v>
      </c>
      <c r="G66" s="25">
        <f t="shared" si="1"/>
        <v>3690786</v>
      </c>
      <c r="H66" s="25"/>
      <c r="I66" s="25">
        <f t="shared" si="2"/>
        <v>3690786</v>
      </c>
    </row>
    <row r="67" spans="1:9">
      <c r="A67" s="15">
        <v>1004</v>
      </c>
      <c r="B67" s="5" t="s">
        <v>121</v>
      </c>
      <c r="C67" s="25">
        <v>32856</v>
      </c>
      <c r="D67" s="25"/>
      <c r="E67" s="25">
        <f t="shared" si="3"/>
        <v>32856</v>
      </c>
      <c r="F67" s="25">
        <v>2894</v>
      </c>
      <c r="G67" s="25">
        <f t="shared" si="1"/>
        <v>35750</v>
      </c>
      <c r="H67" s="25"/>
      <c r="I67" s="25">
        <f t="shared" si="2"/>
        <v>35750</v>
      </c>
    </row>
    <row r="68" spans="1:9">
      <c r="A68" s="15">
        <v>1006</v>
      </c>
      <c r="B68" s="5" t="s">
        <v>36</v>
      </c>
      <c r="C68" s="25">
        <v>53937</v>
      </c>
      <c r="D68" s="25"/>
      <c r="E68" s="25">
        <f t="shared" si="3"/>
        <v>53937</v>
      </c>
      <c r="F68" s="25"/>
      <c r="G68" s="25">
        <f t="shared" si="1"/>
        <v>53937</v>
      </c>
      <c r="H68" s="25"/>
      <c r="I68" s="25">
        <f t="shared" si="2"/>
        <v>53937</v>
      </c>
    </row>
    <row r="69" spans="1:9" s="6" customFormat="1">
      <c r="A69" s="14">
        <v>1100</v>
      </c>
      <c r="B69" s="4" t="s">
        <v>37</v>
      </c>
      <c r="C69" s="24">
        <v>20375087</v>
      </c>
      <c r="D69" s="24">
        <f>SUM(D70:D74)</f>
        <v>454921</v>
      </c>
      <c r="E69" s="24">
        <f t="shared" si="3"/>
        <v>20830008</v>
      </c>
      <c r="F69" s="24">
        <f>SUM(F70:F74)</f>
        <v>734228</v>
      </c>
      <c r="G69" s="24">
        <f t="shared" si="1"/>
        <v>21564236</v>
      </c>
      <c r="H69" s="24">
        <f>SUM(H70:H74)</f>
        <v>456568</v>
      </c>
      <c r="I69" s="24">
        <f t="shared" si="2"/>
        <v>22020804</v>
      </c>
    </row>
    <row r="70" spans="1:9" ht="30" customHeight="1">
      <c r="A70" s="15">
        <v>1101</v>
      </c>
      <c r="B70" s="5" t="s">
        <v>114</v>
      </c>
      <c r="C70" s="25">
        <v>2931891</v>
      </c>
      <c r="D70" s="25"/>
      <c r="E70" s="25">
        <f t="shared" si="3"/>
        <v>2931891</v>
      </c>
      <c r="F70" s="25"/>
      <c r="G70" s="25">
        <f t="shared" si="1"/>
        <v>2931891</v>
      </c>
      <c r="H70" s="25"/>
      <c r="I70" s="25">
        <f t="shared" si="2"/>
        <v>2931891</v>
      </c>
    </row>
    <row r="71" spans="1:9" ht="32.25" customHeight="1">
      <c r="A71" s="15" t="s">
        <v>107</v>
      </c>
      <c r="B71" s="5" t="s">
        <v>115</v>
      </c>
      <c r="C71" s="25">
        <v>5070302</v>
      </c>
      <c r="D71" s="25">
        <f>2963-59138+88126+59290+240000+1052</f>
        <v>332293</v>
      </c>
      <c r="E71" s="25">
        <f t="shared" si="3"/>
        <v>5402595</v>
      </c>
      <c r="F71" s="25">
        <f>55858+455554+182709+3000-24+15117</f>
        <v>712214</v>
      </c>
      <c r="G71" s="25">
        <f t="shared" si="1"/>
        <v>6114809</v>
      </c>
      <c r="H71" s="25">
        <f>21472+196800+220119</f>
        <v>438391</v>
      </c>
      <c r="I71" s="25">
        <f t="shared" si="2"/>
        <v>6553200</v>
      </c>
    </row>
    <row r="72" spans="1:9" ht="30.75" customHeight="1">
      <c r="A72" s="15" t="s">
        <v>108</v>
      </c>
      <c r="B72" s="5" t="s">
        <v>116</v>
      </c>
      <c r="C72" s="25">
        <v>8939593</v>
      </c>
      <c r="D72" s="25">
        <v>47858</v>
      </c>
      <c r="E72" s="25">
        <f t="shared" si="3"/>
        <v>8987451</v>
      </c>
      <c r="F72" s="25">
        <f>-35829+1646+4534-2757</f>
        <v>-32406</v>
      </c>
      <c r="G72" s="25">
        <f t="shared" si="1"/>
        <v>8955045</v>
      </c>
      <c r="H72" s="25">
        <v>18177</v>
      </c>
      <c r="I72" s="25">
        <f t="shared" si="2"/>
        <v>8973222</v>
      </c>
    </row>
    <row r="73" spans="1:9">
      <c r="A73" s="15" t="s">
        <v>109</v>
      </c>
      <c r="B73" s="5" t="s">
        <v>110</v>
      </c>
      <c r="C73" s="25">
        <v>924413</v>
      </c>
      <c r="D73" s="25">
        <f>4514+70256</f>
        <v>74770</v>
      </c>
      <c r="E73" s="25">
        <f t="shared" si="3"/>
        <v>999183</v>
      </c>
      <c r="F73" s="25">
        <f>46+15000+8000+19951+455+1100</f>
        <v>44552</v>
      </c>
      <c r="G73" s="25">
        <f t="shared" si="1"/>
        <v>1043735</v>
      </c>
      <c r="H73" s="25"/>
      <c r="I73" s="25">
        <f t="shared" si="2"/>
        <v>1043735</v>
      </c>
    </row>
    <row r="74" spans="1:9" ht="32.25" customHeight="1">
      <c r="A74" s="15" t="s">
        <v>111</v>
      </c>
      <c r="B74" s="5" t="s">
        <v>112</v>
      </c>
      <c r="C74" s="25">
        <v>2508888</v>
      </c>
      <c r="D74" s="25"/>
      <c r="E74" s="25">
        <f>C74+D74</f>
        <v>2508888</v>
      </c>
      <c r="F74" s="25">
        <f>9568+300</f>
        <v>9868</v>
      </c>
      <c r="G74" s="25">
        <f t="shared" si="1"/>
        <v>2518756</v>
      </c>
      <c r="H74" s="25"/>
      <c r="I74" s="25">
        <f t="shared" si="2"/>
        <v>2518756</v>
      </c>
    </row>
    <row r="75" spans="1:9" s="6" customFormat="1">
      <c r="A75" s="32" t="s">
        <v>117</v>
      </c>
      <c r="B75" s="32"/>
      <c r="C75" s="24">
        <v>40154278</v>
      </c>
      <c r="D75" s="24">
        <f>D10+D20+D22+D26+D36+D40+D42+D49+D53+D63+D69</f>
        <v>1006490</v>
      </c>
      <c r="E75" s="24">
        <f>C75+D75</f>
        <v>41160768</v>
      </c>
      <c r="F75" s="24">
        <f>F10+F20+F22+F26+F36+F40+F42+F49+F53+F63+F69</f>
        <v>2623132</v>
      </c>
      <c r="G75" s="24">
        <f>E75+F75</f>
        <v>43783900</v>
      </c>
      <c r="H75" s="24">
        <f>H10+H20+H22+H26+H36+H40+H42+H49+H53+H63+H69</f>
        <v>656568</v>
      </c>
      <c r="I75" s="24">
        <f>G75+H75</f>
        <v>44440468</v>
      </c>
    </row>
    <row r="76" spans="1:9" s="6" customFormat="1" hidden="1">
      <c r="A76" s="33" t="s">
        <v>124</v>
      </c>
      <c r="B76" s="34"/>
      <c r="C76" s="24">
        <v>0</v>
      </c>
      <c r="D76" s="24"/>
      <c r="E76" s="24">
        <f>C76+D76</f>
        <v>0</v>
      </c>
      <c r="F76" s="24"/>
      <c r="G76" s="24">
        <f>E76+F76</f>
        <v>0</v>
      </c>
      <c r="H76" s="24"/>
      <c r="I76" s="24">
        <f>G76+H76</f>
        <v>0</v>
      </c>
    </row>
    <row r="77" spans="1:9" s="6" customFormat="1" ht="33" customHeight="1">
      <c r="A77" s="33" t="s">
        <v>118</v>
      </c>
      <c r="B77" s="34"/>
      <c r="C77" s="24">
        <v>1034304</v>
      </c>
      <c r="D77" s="24"/>
      <c r="E77" s="24">
        <f>C77+D77</f>
        <v>1034304</v>
      </c>
      <c r="F77" s="24">
        <f>602-1245+400-53744+100</f>
        <v>-53887</v>
      </c>
      <c r="G77" s="24">
        <f>E77+F77</f>
        <v>980417</v>
      </c>
      <c r="H77" s="24"/>
      <c r="I77" s="24">
        <f>G77+H77</f>
        <v>980417</v>
      </c>
    </row>
    <row r="78" spans="1:9" s="6" customFormat="1">
      <c r="A78" s="32" t="s">
        <v>39</v>
      </c>
      <c r="B78" s="32"/>
      <c r="C78" s="24">
        <v>41188582</v>
      </c>
      <c r="D78" s="24">
        <f>D77+D75+D76</f>
        <v>1006490</v>
      </c>
      <c r="E78" s="24">
        <f>C78+D78</f>
        <v>42195072</v>
      </c>
      <c r="F78" s="24">
        <f>F77+F75+F76</f>
        <v>2569245</v>
      </c>
      <c r="G78" s="24">
        <f>E78+F78</f>
        <v>44764317</v>
      </c>
      <c r="H78" s="24">
        <f>H77+H75+H76</f>
        <v>656568</v>
      </c>
      <c r="I78" s="24">
        <f>G78+H78</f>
        <v>45420885</v>
      </c>
    </row>
    <row r="79" spans="1:9" s="6" customFormat="1">
      <c r="A79" s="30" t="s">
        <v>40</v>
      </c>
      <c r="B79" s="31"/>
      <c r="C79" s="24">
        <v>-3934346</v>
      </c>
      <c r="D79" s="24" t="e">
        <f>#REF!-D78</f>
        <v>#REF!</v>
      </c>
      <c r="E79" s="24">
        <f>[1]Лист2!$E$137-E78</f>
        <v>-4003346</v>
      </c>
      <c r="F79" s="24">
        <f>[1]Лист2!$F$137-F78</f>
        <v>309743</v>
      </c>
      <c r="G79" s="24">
        <f>E79+F79</f>
        <v>-3693603</v>
      </c>
      <c r="H79" s="24">
        <f>[2]Лист2!$H$135-H78</f>
        <v>-596800</v>
      </c>
      <c r="I79" s="24">
        <f>G79+H79</f>
        <v>-4290403</v>
      </c>
    </row>
    <row r="80" spans="1:9" hidden="1">
      <c r="C80" s="17"/>
      <c r="D80" s="17"/>
      <c r="E80" s="17"/>
      <c r="F80" s="17"/>
      <c r="G80" s="17"/>
      <c r="H80" s="17"/>
      <c r="I80" s="17"/>
    </row>
    <row r="81" spans="2:9" hidden="1">
      <c r="B81" s="18"/>
      <c r="C81" s="2"/>
      <c r="D81" s="2"/>
      <c r="E81" s="2"/>
      <c r="F81" s="2"/>
      <c r="G81" s="2"/>
      <c r="H81" s="2"/>
      <c r="I81" s="2"/>
    </row>
    <row r="82" spans="2:9" hidden="1">
      <c r="B82" s="7" t="s">
        <v>132</v>
      </c>
      <c r="C82" s="19"/>
      <c r="D82" s="19"/>
      <c r="E82" s="19"/>
      <c r="F82" s="19">
        <v>-140000</v>
      </c>
      <c r="G82" s="19"/>
      <c r="H82" s="19"/>
      <c r="I82" s="19"/>
    </row>
    <row r="83" spans="2:9" hidden="1">
      <c r="B83" s="7" t="s">
        <v>133</v>
      </c>
      <c r="C83" s="19"/>
      <c r="D83" s="19">
        <v>2400</v>
      </c>
      <c r="E83" s="19"/>
      <c r="F83" s="19">
        <v>242930</v>
      </c>
      <c r="G83" s="19"/>
      <c r="H83" s="19"/>
      <c r="I83" s="19"/>
    </row>
    <row r="84" spans="2:9" hidden="1">
      <c r="B84" s="7" t="s">
        <v>134</v>
      </c>
      <c r="C84" s="19"/>
      <c r="D84" s="19">
        <v>500000</v>
      </c>
      <c r="E84" s="19"/>
      <c r="F84" s="19">
        <v>2376569</v>
      </c>
      <c r="G84" s="19"/>
      <c r="H84" s="19">
        <v>396800</v>
      </c>
      <c r="I84" s="19"/>
    </row>
    <row r="85" spans="2:9" hidden="1">
      <c r="B85" s="7" t="s">
        <v>135</v>
      </c>
      <c r="C85" s="21"/>
      <c r="D85" s="21">
        <v>240000</v>
      </c>
      <c r="E85" s="21"/>
      <c r="F85" s="21">
        <v>15000</v>
      </c>
      <c r="G85" s="21"/>
      <c r="H85" s="21"/>
      <c r="I85" s="21"/>
    </row>
    <row r="86" spans="2:9" hidden="1">
      <c r="B86" s="7" t="s">
        <v>136</v>
      </c>
      <c r="C86" s="21"/>
      <c r="D86" s="21">
        <f>197994-69000</f>
        <v>128994</v>
      </c>
      <c r="E86" s="21"/>
      <c r="F86" s="21">
        <f>-212464-8846</f>
        <v>-221310</v>
      </c>
      <c r="G86" s="21"/>
      <c r="H86" s="21"/>
      <c r="I86" s="21"/>
    </row>
    <row r="87" spans="2:9" hidden="1">
      <c r="B87" s="7" t="s">
        <v>138</v>
      </c>
      <c r="C87" s="21"/>
      <c r="D87" s="21">
        <v>38400</v>
      </c>
      <c r="E87" s="21"/>
      <c r="F87" s="21">
        <v>160298</v>
      </c>
      <c r="G87" s="21"/>
      <c r="H87" s="21">
        <v>220119</v>
      </c>
      <c r="I87" s="21"/>
    </row>
    <row r="88" spans="2:9" hidden="1">
      <c r="B88" s="7" t="s">
        <v>139</v>
      </c>
      <c r="C88" s="21"/>
      <c r="D88" s="21">
        <f>-31086+88126</f>
        <v>57040</v>
      </c>
      <c r="E88" s="21"/>
      <c r="F88" s="21">
        <v>114780</v>
      </c>
      <c r="G88" s="21"/>
      <c r="H88" s="21">
        <v>36649</v>
      </c>
      <c r="I88" s="21"/>
    </row>
    <row r="89" spans="2:9" hidden="1">
      <c r="B89" s="7" t="s">
        <v>140</v>
      </c>
      <c r="C89" s="21"/>
      <c r="D89" s="21"/>
      <c r="E89" s="21"/>
      <c r="F89" s="21">
        <v>-18602</v>
      </c>
      <c r="G89" s="21"/>
      <c r="H89" s="21"/>
      <c r="I89" s="21"/>
    </row>
    <row r="90" spans="2:9" hidden="1">
      <c r="B90" s="7" t="s">
        <v>141</v>
      </c>
      <c r="C90" s="21"/>
      <c r="D90" s="21">
        <f>-14000-11000</f>
        <v>-25000</v>
      </c>
      <c r="E90" s="21"/>
      <c r="F90" s="21">
        <f>39580</f>
        <v>39580</v>
      </c>
      <c r="G90" s="21"/>
      <c r="H90" s="21">
        <v>3000</v>
      </c>
      <c r="I90" s="21"/>
    </row>
    <row r="91" spans="2:9" hidden="1">
      <c r="B91" s="7" t="s">
        <v>142</v>
      </c>
      <c r="C91" s="21"/>
      <c r="D91" s="21"/>
      <c r="E91" s="21"/>
      <c r="F91" s="21"/>
      <c r="G91" s="21"/>
      <c r="H91" s="21"/>
      <c r="I91" s="21"/>
    </row>
    <row r="92" spans="2:9" hidden="1">
      <c r="B92" s="22" t="s">
        <v>137</v>
      </c>
      <c r="C92" s="23"/>
      <c r="D92" s="23">
        <f>SUM(D82:D91)</f>
        <v>941834</v>
      </c>
      <c r="E92" s="23"/>
      <c r="F92" s="23">
        <f>SUM(F82:F91)</f>
        <v>2569245</v>
      </c>
      <c r="G92" s="23"/>
      <c r="H92" s="23">
        <f>SUM(H82:H91)</f>
        <v>656568</v>
      </c>
      <c r="I92" s="23"/>
    </row>
    <row r="93" spans="2:9">
      <c r="B93" s="7"/>
      <c r="C93" s="2"/>
      <c r="D93" s="2"/>
      <c r="E93" s="2"/>
      <c r="F93" s="2"/>
      <c r="G93" s="2"/>
      <c r="H93" s="2"/>
      <c r="I93" s="2"/>
    </row>
    <row r="94" spans="2:9">
      <c r="B94" s="7"/>
      <c r="C94" s="2"/>
      <c r="D94" s="2"/>
      <c r="E94" s="2"/>
      <c r="F94" s="2"/>
      <c r="G94" s="2"/>
      <c r="H94" s="2"/>
      <c r="I94" s="2"/>
    </row>
    <row r="95" spans="2:9">
      <c r="B95" s="7"/>
    </row>
    <row r="96" spans="2:9">
      <c r="B96" s="7"/>
    </row>
  </sheetData>
  <mergeCells count="10">
    <mergeCell ref="A1:I1"/>
    <mergeCell ref="A2:I2"/>
    <mergeCell ref="A3:I3"/>
    <mergeCell ref="A79:B79"/>
    <mergeCell ref="A75:B75"/>
    <mergeCell ref="A4:B4"/>
    <mergeCell ref="A78:B78"/>
    <mergeCell ref="A77:B77"/>
    <mergeCell ref="A76:B76"/>
    <mergeCell ref="A6:I6"/>
  </mergeCells>
  <phoneticPr fontId="0" type="noConversion"/>
  <printOptions horizontalCentered="1"/>
  <pageMargins left="0.78740157480314965" right="0" top="0.59055118110236227" bottom="0.47244094488188981" header="0.31496062992125984" footer="0.15748031496062992"/>
  <pageSetup paperSize="9" fitToWidth="0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evstigneeva</cp:lastModifiedBy>
  <cp:lastPrinted>2010-11-24T10:59:26Z</cp:lastPrinted>
  <dcterms:created xsi:type="dcterms:W3CDTF">2004-11-13T08:03:22Z</dcterms:created>
  <dcterms:modified xsi:type="dcterms:W3CDTF">2010-12-01T07:47:23Z</dcterms:modified>
</cp:coreProperties>
</file>