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35" yWindow="120" windowWidth="15435" windowHeight="12345"/>
  </bookViews>
  <sheets>
    <sheet name="Лист1" sheetId="1" r:id="rId1"/>
  </sheets>
  <definedNames>
    <definedName name="_xlnm.Print_Titles" localSheetId="0">Лист1!$6:$8</definedName>
    <definedName name="_xlnm.Print_Area" localSheetId="0">Лист1!$A$1:$I$875</definedName>
  </definedNames>
  <calcPr calcId="145621"/>
</workbook>
</file>

<file path=xl/calcChain.xml><?xml version="1.0" encoding="utf-8"?>
<calcChain xmlns="http://schemas.openxmlformats.org/spreadsheetml/2006/main">
  <c r="E657" i="1" l="1"/>
  <c r="E656" i="1" s="1"/>
  <c r="E655" i="1" s="1"/>
  <c r="D657" i="1"/>
  <c r="D656" i="1" s="1"/>
  <c r="D655" i="1" s="1"/>
  <c r="F656" i="1"/>
  <c r="C656" i="1"/>
  <c r="F655" i="1"/>
  <c r="C655" i="1"/>
  <c r="D659" i="1" l="1"/>
  <c r="E659" i="1"/>
  <c r="F659" i="1"/>
  <c r="E58" i="1" l="1"/>
  <c r="D58" i="1"/>
  <c r="E485" i="1" l="1"/>
  <c r="E484" i="1"/>
  <c r="D485" i="1"/>
  <c r="D484" i="1" s="1"/>
  <c r="E477" i="1" l="1"/>
  <c r="F599" i="1"/>
  <c r="D805" i="1" l="1"/>
  <c r="E805" i="1"/>
  <c r="F805" i="1"/>
  <c r="C805" i="1"/>
  <c r="D497" i="1"/>
  <c r="E497" i="1"/>
  <c r="F497" i="1"/>
  <c r="C497" i="1"/>
  <c r="D491" i="1"/>
  <c r="E491" i="1"/>
  <c r="F491" i="1"/>
  <c r="C491" i="1"/>
  <c r="D420" i="1"/>
  <c r="E420" i="1"/>
  <c r="F420" i="1"/>
  <c r="C420" i="1"/>
  <c r="E372" i="1" l="1"/>
  <c r="D372" i="1"/>
  <c r="E353" i="1" l="1"/>
  <c r="D353" i="1"/>
  <c r="D145" i="1"/>
  <c r="E145" i="1"/>
  <c r="F145" i="1"/>
  <c r="G145" i="1"/>
  <c r="H145" i="1"/>
  <c r="C145" i="1"/>
  <c r="D84" i="1"/>
  <c r="E84" i="1"/>
  <c r="F84" i="1"/>
  <c r="G84" i="1"/>
  <c r="H84" i="1"/>
  <c r="C84" i="1"/>
  <c r="E55" i="1"/>
  <c r="D55" i="1"/>
  <c r="C254" i="1" l="1"/>
  <c r="D254" i="1"/>
  <c r="E254" i="1"/>
  <c r="F254" i="1"/>
  <c r="D521" i="1" l="1"/>
  <c r="D520" i="1" s="1"/>
  <c r="E521" i="1"/>
  <c r="E520" i="1" s="1"/>
  <c r="F521" i="1"/>
  <c r="F520" i="1" s="1"/>
  <c r="C521" i="1"/>
  <c r="C520" i="1" s="1"/>
  <c r="D407" i="1"/>
  <c r="E407" i="1"/>
  <c r="F407" i="1"/>
  <c r="C407" i="1"/>
  <c r="D658" i="1" l="1"/>
  <c r="E658" i="1"/>
  <c r="F658" i="1"/>
  <c r="C659" i="1"/>
  <c r="C658" i="1" s="1"/>
  <c r="D814" i="1" l="1"/>
  <c r="E814" i="1"/>
  <c r="F814" i="1"/>
  <c r="C814" i="1"/>
  <c r="D612" i="1" l="1"/>
  <c r="D611" i="1" s="1"/>
  <c r="E612" i="1"/>
  <c r="E611" i="1" s="1"/>
  <c r="F612" i="1"/>
  <c r="G612" i="1"/>
  <c r="H612" i="1"/>
  <c r="C612" i="1"/>
  <c r="D663" i="1" l="1"/>
  <c r="E663" i="1"/>
  <c r="F663" i="1"/>
  <c r="D570" i="1" l="1"/>
  <c r="E570" i="1"/>
  <c r="C571" i="1"/>
  <c r="D575" i="1"/>
  <c r="E575" i="1"/>
  <c r="F575" i="1"/>
  <c r="C575" i="1"/>
  <c r="D751" i="1" l="1"/>
  <c r="D609" i="1"/>
  <c r="D479" i="1"/>
  <c r="E479" i="1"/>
  <c r="F479" i="1"/>
  <c r="G479" i="1"/>
  <c r="H479" i="1"/>
  <c r="E204" i="1" l="1"/>
  <c r="D204" i="1"/>
  <c r="E27" i="1"/>
  <c r="D27" i="1"/>
  <c r="D303" i="1" l="1"/>
  <c r="E303" i="1"/>
  <c r="F303" i="1"/>
  <c r="E363" i="1" l="1"/>
  <c r="D363" i="1"/>
  <c r="D828" i="1" l="1"/>
  <c r="D109" i="1" l="1"/>
  <c r="E109" i="1"/>
  <c r="F109" i="1"/>
  <c r="C109" i="1"/>
  <c r="D552" i="1" l="1"/>
  <c r="E552" i="1"/>
  <c r="F552" i="1"/>
  <c r="C552" i="1"/>
  <c r="F864" i="1"/>
  <c r="E864" i="1"/>
  <c r="D864" i="1"/>
  <c r="C864" i="1"/>
  <c r="F861" i="1"/>
  <c r="E861" i="1"/>
  <c r="D861" i="1"/>
  <c r="C861" i="1"/>
  <c r="F858" i="1"/>
  <c r="E858" i="1"/>
  <c r="D858" i="1"/>
  <c r="C858" i="1"/>
  <c r="F855" i="1"/>
  <c r="E855" i="1"/>
  <c r="D855" i="1"/>
  <c r="C855" i="1"/>
  <c r="F852" i="1"/>
  <c r="E852" i="1"/>
  <c r="D852" i="1"/>
  <c r="C852" i="1"/>
  <c r="D850" i="1"/>
  <c r="E850" i="1"/>
  <c r="D844" i="1"/>
  <c r="E844" i="1"/>
  <c r="D839" i="1"/>
  <c r="E839" i="1"/>
  <c r="F839" i="1"/>
  <c r="C839" i="1"/>
  <c r="D834" i="1"/>
  <c r="E834" i="1"/>
  <c r="D830" i="1"/>
  <c r="E830" i="1"/>
  <c r="E824" i="1"/>
  <c r="F824" i="1"/>
  <c r="C824" i="1"/>
  <c r="D824" i="1"/>
  <c r="D818" i="1"/>
  <c r="E818" i="1"/>
  <c r="D798" i="1"/>
  <c r="E798" i="1"/>
  <c r="D794" i="1"/>
  <c r="E794" i="1"/>
  <c r="D791" i="1"/>
  <c r="E791" i="1"/>
  <c r="D787" i="1"/>
  <c r="E787" i="1"/>
  <c r="D783" i="1"/>
  <c r="E783" i="1"/>
  <c r="D778" i="1"/>
  <c r="E778" i="1"/>
  <c r="D773" i="1"/>
  <c r="E773" i="1"/>
  <c r="D769" i="1"/>
  <c r="E769" i="1"/>
  <c r="E765" i="1"/>
  <c r="D765" i="1"/>
  <c r="E741" i="1"/>
  <c r="D741" i="1"/>
  <c r="D734" i="1"/>
  <c r="E734" i="1"/>
  <c r="E729" i="1"/>
  <c r="D729" i="1"/>
  <c r="E722" i="1"/>
  <c r="D722" i="1"/>
  <c r="D716" i="1"/>
  <c r="E716" i="1"/>
  <c r="D710" i="1"/>
  <c r="E710" i="1"/>
  <c r="D704" i="1"/>
  <c r="E704" i="1"/>
  <c r="D698" i="1"/>
  <c r="E698" i="1"/>
  <c r="D693" i="1"/>
  <c r="E693" i="1"/>
  <c r="E690" i="1"/>
  <c r="D690" i="1"/>
  <c r="D682" i="1"/>
  <c r="E682" i="1"/>
  <c r="D677" i="1"/>
  <c r="E677" i="1"/>
  <c r="D670" i="1"/>
  <c r="E670" i="1"/>
  <c r="C631" i="1"/>
  <c r="F631" i="1"/>
  <c r="G631" i="1"/>
  <c r="H631" i="1"/>
  <c r="D627" i="1"/>
  <c r="E627" i="1"/>
  <c r="F627" i="1"/>
  <c r="C627" i="1"/>
  <c r="D624" i="1"/>
  <c r="D623" i="1" s="1"/>
  <c r="D622" i="1" s="1"/>
  <c r="E624" i="1"/>
  <c r="E623" i="1" s="1"/>
  <c r="E622" i="1" s="1"/>
  <c r="D619" i="1"/>
  <c r="D618" i="1" s="1"/>
  <c r="D610" i="1" s="1"/>
  <c r="E619" i="1"/>
  <c r="E618" i="1" s="1"/>
  <c r="D606" i="1"/>
  <c r="D605" i="1" s="1"/>
  <c r="E606" i="1"/>
  <c r="F606" i="1"/>
  <c r="C606" i="1"/>
  <c r="D602" i="1"/>
  <c r="D601" i="1" s="1"/>
  <c r="E602" i="1"/>
  <c r="E601" i="1" s="1"/>
  <c r="D596" i="1"/>
  <c r="D595" i="1" s="1"/>
  <c r="D551" i="1"/>
  <c r="E551" i="1"/>
  <c r="F551" i="1"/>
  <c r="C551" i="1"/>
  <c r="E488" i="1"/>
  <c r="D488" i="1"/>
  <c r="D466" i="1"/>
  <c r="E466" i="1"/>
  <c r="F466" i="1"/>
  <c r="C466" i="1"/>
  <c r="D443" i="1"/>
  <c r="D436" i="1" s="1"/>
  <c r="E443" i="1"/>
  <c r="E436" i="1" s="1"/>
  <c r="F443" i="1"/>
  <c r="E406" i="1"/>
  <c r="D406" i="1"/>
  <c r="D323" i="1"/>
  <c r="D322" i="1" s="1"/>
  <c r="E323" i="1"/>
  <c r="E322" i="1" s="1"/>
  <c r="E273" i="1"/>
  <c r="E272" i="1" s="1"/>
  <c r="E271" i="1" s="1"/>
  <c r="D273" i="1"/>
  <c r="D272" i="1" s="1"/>
  <c r="D271" i="1" s="1"/>
  <c r="D263" i="1"/>
  <c r="D262" i="1" s="1"/>
  <c r="E263" i="1"/>
  <c r="E262" i="1" s="1"/>
  <c r="D240" i="1"/>
  <c r="E240" i="1"/>
  <c r="F240" i="1"/>
  <c r="C240" i="1"/>
  <c r="D230" i="1"/>
  <c r="E230" i="1"/>
  <c r="D151" i="1"/>
  <c r="E151" i="1"/>
  <c r="F151" i="1"/>
  <c r="C151" i="1"/>
  <c r="E669" i="1" l="1"/>
  <c r="D669" i="1"/>
  <c r="E610" i="1"/>
  <c r="D594" i="1"/>
  <c r="E261" i="1"/>
  <c r="D261" i="1"/>
  <c r="F662" i="1" l="1"/>
  <c r="D662" i="1"/>
  <c r="D636" i="1" s="1"/>
  <c r="C663" i="1"/>
  <c r="C662" i="1" s="1"/>
  <c r="E662" i="1"/>
  <c r="E636" i="1" s="1"/>
  <c r="D413" i="1" l="1"/>
  <c r="E413" i="1"/>
  <c r="C419" i="1"/>
  <c r="H420" i="1"/>
  <c r="G420" i="1"/>
  <c r="F418" i="1"/>
  <c r="C418" i="1"/>
  <c r="D398" i="1"/>
  <c r="D397" i="1" s="1"/>
  <c r="E398" i="1"/>
  <c r="E397" i="1" s="1"/>
  <c r="F398" i="1"/>
  <c r="C398" i="1"/>
  <c r="D390" i="1"/>
  <c r="D387" i="1" s="1"/>
  <c r="E390" i="1"/>
  <c r="E387" i="1" s="1"/>
  <c r="F390" i="1"/>
  <c r="C390" i="1"/>
  <c r="D307" i="1"/>
  <c r="E307" i="1"/>
  <c r="F307" i="1"/>
  <c r="C307" i="1"/>
  <c r="E386" i="1" l="1"/>
  <c r="D386" i="1"/>
  <c r="D560" i="1" l="1"/>
  <c r="E560" i="1"/>
  <c r="D557" i="1"/>
  <c r="E557" i="1"/>
  <c r="D541" i="1"/>
  <c r="E541" i="1"/>
  <c r="D547" i="1"/>
  <c r="E547" i="1"/>
  <c r="D501" i="1" l="1"/>
  <c r="E501" i="1"/>
  <c r="D496" i="1"/>
  <c r="E496" i="1"/>
  <c r="D490" i="1"/>
  <c r="E490" i="1"/>
  <c r="D478" i="1"/>
  <c r="E478" i="1"/>
  <c r="D358" i="1"/>
  <c r="D357" i="1" s="1"/>
  <c r="E358" i="1"/>
  <c r="E357" i="1" s="1"/>
  <c r="C336" i="1"/>
  <c r="D332" i="1"/>
  <c r="E332" i="1"/>
  <c r="D329" i="1"/>
  <c r="E329" i="1"/>
  <c r="C286" i="1"/>
  <c r="D239" i="1"/>
  <c r="E239" i="1"/>
  <c r="D232" i="1"/>
  <c r="E232" i="1"/>
  <c r="D227" i="1"/>
  <c r="E227" i="1"/>
  <c r="D165" i="1"/>
  <c r="E165" i="1"/>
  <c r="F165" i="1"/>
  <c r="G165" i="1"/>
  <c r="H165" i="1"/>
  <c r="C165" i="1"/>
  <c r="D163" i="1"/>
  <c r="E163" i="1"/>
  <c r="F163" i="1"/>
  <c r="C163" i="1"/>
  <c r="C138" i="1"/>
  <c r="C135" i="1"/>
  <c r="D98" i="1"/>
  <c r="E98" i="1"/>
  <c r="F83" i="1"/>
  <c r="E83" i="1"/>
  <c r="D83" i="1"/>
  <c r="C83" i="1"/>
  <c r="D477" i="1" l="1"/>
  <c r="D76" i="1" l="1"/>
  <c r="D75" i="1" s="1"/>
  <c r="E76" i="1"/>
  <c r="E75" i="1" s="1"/>
  <c r="F76" i="1"/>
  <c r="D22" i="1"/>
  <c r="D21" i="1" s="1"/>
  <c r="E22" i="1"/>
  <c r="E21" i="1" s="1"/>
  <c r="F22" i="1"/>
  <c r="F21" i="1" s="1"/>
  <c r="D16" i="1"/>
  <c r="E16" i="1"/>
  <c r="F16" i="1"/>
  <c r="D11" i="1"/>
  <c r="E11" i="1"/>
  <c r="F11" i="1"/>
  <c r="F472" i="1" l="1"/>
  <c r="E472" i="1"/>
  <c r="E453" i="1" s="1"/>
  <c r="E435" i="1" s="1"/>
  <c r="D472" i="1"/>
  <c r="D453" i="1" s="1"/>
  <c r="D435" i="1" s="1"/>
  <c r="C472" i="1"/>
  <c r="D342" i="1"/>
  <c r="D341" i="1" s="1"/>
  <c r="E342" i="1"/>
  <c r="E341" i="1" s="1"/>
  <c r="D286" i="1"/>
  <c r="E286" i="1"/>
  <c r="D223" i="1"/>
  <c r="D222" i="1" s="1"/>
  <c r="E223" i="1"/>
  <c r="E222" i="1" s="1"/>
  <c r="F223" i="1"/>
  <c r="F222" i="1" s="1"/>
  <c r="C224" i="1"/>
  <c r="C223" i="1" s="1"/>
  <c r="D214" i="1"/>
  <c r="E214" i="1"/>
  <c r="F214" i="1"/>
  <c r="G214" i="1"/>
  <c r="H214" i="1"/>
  <c r="C214" i="1"/>
  <c r="D160" i="1"/>
  <c r="E160" i="1"/>
  <c r="F160" i="1"/>
  <c r="C160" i="1"/>
  <c r="F172" i="1"/>
  <c r="E172" i="1"/>
  <c r="D172" i="1"/>
  <c r="C172" i="1"/>
  <c r="F170" i="1"/>
  <c r="E170" i="1"/>
  <c r="D170" i="1"/>
  <c r="C170" i="1"/>
  <c r="F167" i="1"/>
  <c r="E167" i="1"/>
  <c r="D167" i="1"/>
  <c r="C167" i="1"/>
  <c r="D142" i="1"/>
  <c r="E142" i="1"/>
  <c r="D138" i="1"/>
  <c r="E138" i="1"/>
  <c r="F132" i="1"/>
  <c r="D132" i="1"/>
  <c r="E132" i="1"/>
  <c r="D104" i="1"/>
  <c r="D103" i="1" s="1"/>
  <c r="E104" i="1"/>
  <c r="E103" i="1" s="1"/>
  <c r="C106" i="1"/>
  <c r="C104" i="1" s="1"/>
  <c r="D92" i="1"/>
  <c r="E92" i="1"/>
  <c r="D89" i="1"/>
  <c r="E89" i="1"/>
  <c r="D94" i="1"/>
  <c r="E94" i="1"/>
  <c r="D51" i="1"/>
  <c r="D50" i="1" s="1"/>
  <c r="E51" i="1"/>
  <c r="E50" i="1" s="1"/>
  <c r="C54" i="1"/>
  <c r="D15" i="1"/>
  <c r="E15" i="1"/>
  <c r="E131" i="1" l="1"/>
  <c r="D131" i="1"/>
  <c r="C159" i="1"/>
  <c r="D88" i="1"/>
  <c r="D49" i="1" s="1"/>
  <c r="E88" i="1"/>
  <c r="E49" i="1" s="1"/>
  <c r="H582" i="1" l="1"/>
  <c r="G582" i="1"/>
  <c r="F582" i="1"/>
  <c r="F581" i="1" s="1"/>
  <c r="C582" i="1"/>
  <c r="C581" i="1" s="1"/>
  <c r="H575" i="1"/>
  <c r="G575" i="1"/>
  <c r="F574" i="1"/>
  <c r="C574" i="1"/>
  <c r="F548" i="1"/>
  <c r="F547" i="1" s="1"/>
  <c r="C548" i="1"/>
  <c r="C547" i="1" s="1"/>
  <c r="D545" i="1"/>
  <c r="D544" i="1" s="1"/>
  <c r="E545" i="1"/>
  <c r="E544" i="1" s="1"/>
  <c r="F545" i="1"/>
  <c r="C545" i="1"/>
  <c r="E527" i="1"/>
  <c r="E526" i="1" s="1"/>
  <c r="F527" i="1"/>
  <c r="F526" i="1" s="1"/>
  <c r="C527" i="1"/>
  <c r="D527" i="1"/>
  <c r="D526" i="1" s="1"/>
  <c r="D525" i="1" l="1"/>
  <c r="E525" i="1"/>
  <c r="D190" i="1"/>
  <c r="E190" i="1"/>
  <c r="F190" i="1"/>
  <c r="C190" i="1"/>
  <c r="D302" i="1" l="1"/>
  <c r="E302" i="1"/>
  <c r="D285" i="1"/>
  <c r="E285" i="1"/>
  <c r="D284" i="1" l="1"/>
  <c r="E284" i="1"/>
  <c r="D378" i="1" l="1"/>
  <c r="D377" i="1" s="1"/>
  <c r="E378" i="1"/>
  <c r="E377" i="1" s="1"/>
  <c r="F378" i="1"/>
  <c r="C378" i="1"/>
  <c r="D370" i="1"/>
  <c r="D369" i="1" s="1"/>
  <c r="E370" i="1"/>
  <c r="E369" i="1" s="1"/>
  <c r="C370" i="1"/>
  <c r="D249" i="1"/>
  <c r="D246" i="1" s="1"/>
  <c r="D226" i="1" s="1"/>
  <c r="E249" i="1"/>
  <c r="E246" i="1" s="1"/>
  <c r="E226" i="1" s="1"/>
  <c r="F249" i="1"/>
  <c r="C249" i="1"/>
  <c r="D194" i="1"/>
  <c r="E194" i="1"/>
  <c r="D196" i="1"/>
  <c r="E196" i="1"/>
  <c r="F196" i="1"/>
  <c r="C196" i="1"/>
  <c r="H163" i="1"/>
  <c r="G163" i="1"/>
  <c r="F159" i="1"/>
  <c r="D108" i="1"/>
  <c r="E108" i="1"/>
  <c r="D506" i="1"/>
  <c r="E506" i="1"/>
  <c r="C505" i="1"/>
  <c r="E159" i="1" l="1"/>
  <c r="E158" i="1" s="1"/>
  <c r="D159" i="1"/>
  <c r="D158" i="1" s="1"/>
  <c r="E505" i="1"/>
  <c r="E504" i="1" s="1"/>
  <c r="E489" i="1" s="1"/>
  <c r="D505" i="1"/>
  <c r="D504" i="1" s="1"/>
  <c r="D489" i="1" s="1"/>
  <c r="F381" i="1" l="1"/>
  <c r="F380" i="1" s="1"/>
  <c r="E381" i="1"/>
  <c r="E380" i="1" s="1"/>
  <c r="D381" i="1"/>
  <c r="D380" i="1" s="1"/>
  <c r="C381" i="1"/>
  <c r="C380" i="1" s="1"/>
  <c r="E362" i="1"/>
  <c r="E361" i="1" s="1"/>
  <c r="E356" i="1" s="1"/>
  <c r="D362" i="1"/>
  <c r="D361" i="1" s="1"/>
  <c r="D350" i="1"/>
  <c r="E350" i="1"/>
  <c r="D352" i="1"/>
  <c r="E352" i="1"/>
  <c r="D354" i="1"/>
  <c r="E354" i="1"/>
  <c r="D336" i="1"/>
  <c r="D335" i="1" s="1"/>
  <c r="D328" i="1" s="1"/>
  <c r="E336" i="1"/>
  <c r="E335" i="1" s="1"/>
  <c r="E328" i="1" s="1"/>
  <c r="D208" i="1"/>
  <c r="D207" i="1" s="1"/>
  <c r="E208" i="1"/>
  <c r="E207" i="1" s="1"/>
  <c r="D213" i="1"/>
  <c r="D212" i="1" s="1"/>
  <c r="E213" i="1"/>
  <c r="E212" i="1" s="1"/>
  <c r="D201" i="1"/>
  <c r="D200" i="1" s="1"/>
  <c r="E201" i="1"/>
  <c r="E200" i="1" s="1"/>
  <c r="C201" i="1"/>
  <c r="D188" i="1"/>
  <c r="E188" i="1"/>
  <c r="D127" i="1"/>
  <c r="D126" i="1" s="1"/>
  <c r="D107" i="1" s="1"/>
  <c r="E127" i="1"/>
  <c r="E126" i="1" s="1"/>
  <c r="E107" i="1" s="1"/>
  <c r="D356" i="1" l="1"/>
  <c r="D349" i="1"/>
  <c r="D340" i="1" s="1"/>
  <c r="D187" i="1"/>
  <c r="D186" i="1" s="1"/>
  <c r="E187" i="1"/>
  <c r="E186" i="1" s="1"/>
  <c r="E349" i="1"/>
  <c r="E340" i="1" s="1"/>
  <c r="D10" i="1"/>
  <c r="D9" i="1" s="1"/>
  <c r="E10" i="1"/>
  <c r="E9" i="1" s="1"/>
  <c r="C11" i="1"/>
  <c r="E874" i="1" l="1"/>
  <c r="D874" i="1"/>
  <c r="G611" i="1" l="1"/>
  <c r="H611" i="1"/>
  <c r="F501" i="1"/>
  <c r="C501" i="1"/>
  <c r="F648" i="1"/>
  <c r="C648" i="1"/>
  <c r="F642" i="1"/>
  <c r="C642" i="1"/>
  <c r="F470" i="1"/>
  <c r="C470" i="1"/>
  <c r="F237" i="1"/>
  <c r="C237" i="1"/>
  <c r="F194" i="1"/>
  <c r="C194" i="1"/>
  <c r="F156" i="1"/>
  <c r="C156" i="1"/>
  <c r="F96" i="1"/>
  <c r="C96" i="1"/>
  <c r="F448" i="1"/>
  <c r="C448" i="1"/>
  <c r="F266" i="1"/>
  <c r="C266" i="1"/>
  <c r="F263" i="1"/>
  <c r="C263" i="1"/>
  <c r="F230" i="1"/>
  <c r="C230" i="1"/>
  <c r="C443" i="1"/>
  <c r="F333" i="1"/>
  <c r="F332" i="1" s="1"/>
  <c r="C333" i="1"/>
  <c r="C332" i="1" s="1"/>
  <c r="C602" i="1"/>
  <c r="F579" i="1"/>
  <c r="C579" i="1"/>
  <c r="F571" i="1"/>
  <c r="C247" i="1"/>
  <c r="F149" i="1"/>
  <c r="C149" i="1"/>
  <c r="F94" i="1"/>
  <c r="C94" i="1"/>
  <c r="F570" i="1" l="1"/>
  <c r="C246" i="1"/>
  <c r="C570" i="1"/>
  <c r="G436" i="1"/>
  <c r="H436" i="1"/>
  <c r="F441" i="1"/>
  <c r="C441" i="1"/>
  <c r="C16" i="1"/>
  <c r="F15" i="1"/>
  <c r="F464" i="1"/>
  <c r="C464" i="1"/>
  <c r="F142" i="1"/>
  <c r="C142" i="1"/>
  <c r="F138" i="1"/>
  <c r="F462" i="1"/>
  <c r="C462" i="1"/>
  <c r="C15" i="1" l="1"/>
  <c r="F460" i="1"/>
  <c r="C460" i="1"/>
  <c r="F282" i="1"/>
  <c r="F281" i="1" s="1"/>
  <c r="C282" i="1"/>
  <c r="C281" i="1" s="1"/>
  <c r="F458" i="1"/>
  <c r="C458" i="1"/>
  <c r="F456" i="1"/>
  <c r="C456" i="1"/>
  <c r="F235" i="1"/>
  <c r="C235" i="1"/>
  <c r="F233" i="1"/>
  <c r="C233" i="1"/>
  <c r="F92" i="1"/>
  <c r="C92" i="1"/>
  <c r="C89" i="1"/>
  <c r="G456" i="1"/>
  <c r="G453" i="1" s="1"/>
  <c r="H456" i="1"/>
  <c r="H453" i="1" s="1"/>
  <c r="F454" i="1"/>
  <c r="C454" i="1"/>
  <c r="F320" i="1"/>
  <c r="F319" i="1" s="1"/>
  <c r="C320" i="1"/>
  <c r="C319" i="1" s="1"/>
  <c r="C645" i="1"/>
  <c r="F647" i="1"/>
  <c r="C647" i="1"/>
  <c r="F592" i="1"/>
  <c r="F591" i="1" s="1"/>
  <c r="C592" i="1"/>
  <c r="C591" i="1" s="1"/>
  <c r="F447" i="1"/>
  <c r="C447" i="1"/>
  <c r="C342" i="1"/>
  <c r="C272" i="1"/>
  <c r="F272" i="1"/>
  <c r="F265" i="1"/>
  <c r="G265" i="1"/>
  <c r="H265" i="1"/>
  <c r="C265" i="1"/>
  <c r="F262" i="1"/>
  <c r="C262" i="1"/>
  <c r="F104" i="1"/>
  <c r="F103" i="1" s="1"/>
  <c r="C103" i="1"/>
  <c r="C99" i="1"/>
  <c r="F453" i="1" l="1"/>
  <c r="C453" i="1"/>
  <c r="C88" i="1"/>
  <c r="F232" i="1"/>
  <c r="C232" i="1"/>
  <c r="F818" i="1" l="1"/>
  <c r="C818" i="1"/>
  <c r="F741" i="1" l="1"/>
  <c r="C741" i="1"/>
  <c r="F850" i="1"/>
  <c r="C850" i="1"/>
  <c r="F496" i="1" l="1"/>
  <c r="C496" i="1"/>
  <c r="F505" i="1" l="1"/>
  <c r="F798" i="1" l="1"/>
  <c r="C798" i="1"/>
  <c r="F765" i="1"/>
  <c r="C765" i="1"/>
  <c r="F738" i="1"/>
  <c r="G738" i="1"/>
  <c r="H738" i="1"/>
  <c r="C738" i="1"/>
  <c r="F734" i="1"/>
  <c r="C734" i="1"/>
  <c r="F724" i="1"/>
  <c r="C724" i="1"/>
  <c r="F710" i="1"/>
  <c r="C710" i="1"/>
  <c r="F596" i="1"/>
  <c r="C596" i="1"/>
  <c r="C479" i="1"/>
  <c r="F358" i="1" l="1"/>
  <c r="F357" i="1" s="1"/>
  <c r="C358" i="1"/>
  <c r="C357" i="1" s="1"/>
  <c r="F844" i="1" l="1"/>
  <c r="C844" i="1"/>
  <c r="F834" i="1"/>
  <c r="G834" i="1"/>
  <c r="H834" i="1"/>
  <c r="C834" i="1"/>
  <c r="F809" i="1"/>
  <c r="C809" i="1"/>
  <c r="F783" i="1"/>
  <c r="C783" i="1"/>
  <c r="F773" i="1"/>
  <c r="C773" i="1"/>
  <c r="F769" i="1"/>
  <c r="C769" i="1"/>
  <c r="F729" i="1"/>
  <c r="C729" i="1"/>
  <c r="C716" i="1"/>
  <c r="F716" i="1"/>
  <c r="F698" i="1"/>
  <c r="C698" i="1"/>
  <c r="F693" i="1"/>
  <c r="C693" i="1"/>
  <c r="F682" i="1"/>
  <c r="C682" i="1"/>
  <c r="F677" i="1"/>
  <c r="C677" i="1"/>
  <c r="F670" i="1"/>
  <c r="C670" i="1"/>
  <c r="F651" i="1"/>
  <c r="F650" i="1" s="1"/>
  <c r="C651" i="1"/>
  <c r="C650" i="1" s="1"/>
  <c r="F415" i="1" l="1"/>
  <c r="C415" i="1"/>
  <c r="G417" i="1"/>
  <c r="H417" i="1"/>
  <c r="F417" i="1"/>
  <c r="C417" i="1"/>
  <c r="F323" i="1"/>
  <c r="F322" i="1" s="1"/>
  <c r="C323" i="1"/>
  <c r="C322" i="1" s="1"/>
  <c r="F228" i="1"/>
  <c r="F227" i="1" s="1"/>
  <c r="C228" i="1"/>
  <c r="C227" i="1" s="1"/>
  <c r="G212" i="1"/>
  <c r="H212" i="1"/>
  <c r="C222" i="1"/>
  <c r="F51" i="1" l="1"/>
  <c r="F50" i="1" s="1"/>
  <c r="C51" i="1"/>
  <c r="C50" i="1" s="1"/>
  <c r="C22" i="1"/>
  <c r="G489" i="1" l="1"/>
  <c r="H489" i="1"/>
  <c r="F504" i="1"/>
  <c r="C504" i="1"/>
  <c r="F362" i="1" l="1"/>
  <c r="C366" i="1" l="1"/>
  <c r="F366" i="1"/>
  <c r="C127" i="1"/>
  <c r="C126" i="1" s="1"/>
  <c r="F127" i="1"/>
  <c r="F126" i="1" s="1"/>
  <c r="F286" i="1" l="1"/>
  <c r="F558" i="1" l="1"/>
  <c r="F557" i="1" s="1"/>
  <c r="H558" i="1"/>
  <c r="G558" i="1"/>
  <c r="C558" i="1"/>
  <c r="C557" i="1" s="1"/>
  <c r="F377" i="1" l="1"/>
  <c r="C377" i="1"/>
  <c r="H378" i="1"/>
  <c r="H377" i="1" s="1"/>
  <c r="G378" i="1"/>
  <c r="G377" i="1" s="1"/>
  <c r="C76" i="1" l="1"/>
  <c r="C75" i="1" s="1"/>
  <c r="G588" i="1" l="1"/>
  <c r="H588" i="1"/>
  <c r="F602" i="1" l="1"/>
  <c r="F601" i="1" s="1"/>
  <c r="C601" i="1"/>
  <c r="F561" i="1" l="1"/>
  <c r="C561" i="1"/>
  <c r="C690" i="1" l="1"/>
  <c r="F847" i="1"/>
  <c r="C847" i="1"/>
  <c r="G844" i="1"/>
  <c r="H844" i="1"/>
  <c r="F837" i="1"/>
  <c r="C837" i="1"/>
  <c r="F830" i="1"/>
  <c r="C830" i="1"/>
  <c r="G814" i="1"/>
  <c r="H814" i="1"/>
  <c r="C802" i="1"/>
  <c r="F802" i="1"/>
  <c r="F794" i="1"/>
  <c r="C794" i="1"/>
  <c r="C791" i="1"/>
  <c r="F791" i="1"/>
  <c r="F787" i="1"/>
  <c r="C787" i="1"/>
  <c r="C778" i="1"/>
  <c r="F778" i="1"/>
  <c r="F722" i="1"/>
  <c r="C722" i="1"/>
  <c r="F704" i="1"/>
  <c r="G704" i="1"/>
  <c r="H704" i="1"/>
  <c r="C704" i="1"/>
  <c r="G710" i="1"/>
  <c r="H710" i="1"/>
  <c r="F690" i="1"/>
  <c r="F645" i="1"/>
  <c r="F644" i="1" s="1"/>
  <c r="C644" i="1"/>
  <c r="F638" i="1"/>
  <c r="C638" i="1"/>
  <c r="F640" i="1"/>
  <c r="C640" i="1"/>
  <c r="F634" i="1"/>
  <c r="F633" i="1" s="1"/>
  <c r="C634" i="1"/>
  <c r="C633" i="1" s="1"/>
  <c r="F624" i="1"/>
  <c r="F623" i="1" s="1"/>
  <c r="C624" i="1"/>
  <c r="C623" i="1" s="1"/>
  <c r="F619" i="1"/>
  <c r="F618" i="1" s="1"/>
  <c r="C619" i="1"/>
  <c r="C618" i="1" s="1"/>
  <c r="F615" i="1"/>
  <c r="F611" i="1" s="1"/>
  <c r="C615" i="1"/>
  <c r="C611" i="1" s="1"/>
  <c r="F451" i="1"/>
  <c r="F450" i="1" s="1"/>
  <c r="C451" i="1"/>
  <c r="C450" i="1" s="1"/>
  <c r="F247" i="1"/>
  <c r="F246" i="1" s="1"/>
  <c r="G247" i="1"/>
  <c r="G246" i="1" s="1"/>
  <c r="H247" i="1"/>
  <c r="H246" i="1" s="1"/>
  <c r="F239" i="1"/>
  <c r="C239" i="1"/>
  <c r="C226" i="1" s="1"/>
  <c r="F669" i="1" l="1"/>
  <c r="C669" i="1"/>
  <c r="C637" i="1"/>
  <c r="C636" i="1" s="1"/>
  <c r="F637" i="1"/>
  <c r="F636" i="1" s="1"/>
  <c r="F610" i="1"/>
  <c r="C610" i="1"/>
  <c r="F352" i="1"/>
  <c r="C352" i="1"/>
  <c r="G127" i="1"/>
  <c r="H127" i="1"/>
  <c r="G109" i="1"/>
  <c r="H109" i="1"/>
  <c r="F89" i="1"/>
  <c r="F88" i="1" s="1"/>
  <c r="C98" i="1" l="1"/>
  <c r="C49" i="1" s="1"/>
  <c r="F99" i="1"/>
  <c r="F98" i="1" s="1"/>
  <c r="G108" i="1"/>
  <c r="H108" i="1"/>
  <c r="F108" i="1"/>
  <c r="C132" i="1"/>
  <c r="C131" i="1" s="1"/>
  <c r="F135" i="1"/>
  <c r="F131" i="1" s="1"/>
  <c r="G138" i="1"/>
  <c r="H138" i="1"/>
  <c r="G160" i="1"/>
  <c r="H160" i="1"/>
  <c r="F107" i="1" l="1"/>
  <c r="F490" i="1" l="1"/>
  <c r="F489" i="1" s="1"/>
  <c r="G491" i="1"/>
  <c r="H491" i="1"/>
  <c r="C490" i="1"/>
  <c r="C489" i="1" s="1"/>
  <c r="F414" i="1" l="1"/>
  <c r="F413" i="1" s="1"/>
  <c r="C414" i="1"/>
  <c r="C413" i="1" s="1"/>
  <c r="F397" i="1"/>
  <c r="C397" i="1"/>
  <c r="F388" i="1"/>
  <c r="C388" i="1"/>
  <c r="G397" i="1"/>
  <c r="H397" i="1"/>
  <c r="F302" i="1"/>
  <c r="C303" i="1"/>
  <c r="C302" i="1" s="1"/>
  <c r="F188" i="1"/>
  <c r="C188" i="1"/>
  <c r="G350" i="1" l="1"/>
  <c r="H350" i="1"/>
  <c r="F350" i="1"/>
  <c r="C350" i="1"/>
  <c r="G49" i="1"/>
  <c r="H49" i="1"/>
  <c r="F75" i="1"/>
  <c r="F49" i="1" s="1"/>
  <c r="F588" i="1" l="1"/>
  <c r="C588" i="1"/>
  <c r="C587" i="1" s="1"/>
  <c r="F542" i="1"/>
  <c r="F541" i="1" s="1"/>
  <c r="C542" i="1"/>
  <c r="C541" i="1" s="1"/>
  <c r="F544" i="1"/>
  <c r="C544" i="1"/>
  <c r="C560" i="1"/>
  <c r="F336" i="1" l="1"/>
  <c r="F330" i="1"/>
  <c r="F329" i="1" s="1"/>
  <c r="C330" i="1"/>
  <c r="C329" i="1" s="1"/>
  <c r="G357" i="1" l="1"/>
  <c r="H357" i="1"/>
  <c r="F365" i="1"/>
  <c r="C365" i="1"/>
  <c r="C362" i="1"/>
  <c r="F630" i="1" l="1"/>
  <c r="F622" i="1" s="1"/>
  <c r="C630" i="1"/>
  <c r="C622" i="1" s="1"/>
  <c r="F406" i="1" l="1"/>
  <c r="C406" i="1"/>
  <c r="F439" i="1" l="1"/>
  <c r="C439" i="1"/>
  <c r="F437" i="1"/>
  <c r="C437" i="1"/>
  <c r="C436" i="1" s="1"/>
  <c r="F436" i="1" l="1"/>
  <c r="F435" i="1" s="1"/>
  <c r="C435" i="1"/>
  <c r="F587" i="1" l="1"/>
  <c r="F586" i="1" s="1"/>
  <c r="F605" i="1"/>
  <c r="C605" i="1"/>
  <c r="F595" i="1"/>
  <c r="C595" i="1"/>
  <c r="F560" i="1"/>
  <c r="F525" i="1" s="1"/>
  <c r="G478" i="1"/>
  <c r="H478" i="1"/>
  <c r="F478" i="1"/>
  <c r="C478" i="1"/>
  <c r="G435" i="1"/>
  <c r="H435" i="1"/>
  <c r="C485" i="1"/>
  <c r="C484" i="1" s="1"/>
  <c r="F370" i="1"/>
  <c r="F369" i="1" s="1"/>
  <c r="C369" i="1"/>
  <c r="F361" i="1"/>
  <c r="C361" i="1"/>
  <c r="F354" i="1"/>
  <c r="F349" i="1" s="1"/>
  <c r="C354" i="1"/>
  <c r="C349" i="1" s="1"/>
  <c r="F342" i="1"/>
  <c r="F341" i="1" s="1"/>
  <c r="C341" i="1"/>
  <c r="F335" i="1"/>
  <c r="F328" i="1" s="1"/>
  <c r="G336" i="1"/>
  <c r="H336" i="1"/>
  <c r="C335" i="1"/>
  <c r="C328" i="1" s="1"/>
  <c r="F285" i="1"/>
  <c r="F284" i="1" s="1"/>
  <c r="C285" i="1"/>
  <c r="C284" i="1" s="1"/>
  <c r="F271" i="1"/>
  <c r="C271" i="1"/>
  <c r="F269" i="1"/>
  <c r="F268" i="1" s="1"/>
  <c r="C269" i="1"/>
  <c r="C268" i="1" s="1"/>
  <c r="F213" i="1"/>
  <c r="F212" i="1" s="1"/>
  <c r="C213" i="1"/>
  <c r="C212" i="1" s="1"/>
  <c r="F208" i="1"/>
  <c r="F207" i="1" s="1"/>
  <c r="C208" i="1"/>
  <c r="C207" i="1" s="1"/>
  <c r="F187" i="1"/>
  <c r="C187" i="1"/>
  <c r="C158" i="1"/>
  <c r="C340" i="1" l="1"/>
  <c r="C356" i="1"/>
  <c r="F356" i="1"/>
  <c r="F594" i="1"/>
  <c r="C594" i="1"/>
  <c r="F340" i="1"/>
  <c r="C261" i="1"/>
  <c r="F261" i="1"/>
  <c r="F158" i="1"/>
  <c r="C477" i="1"/>
  <c r="F10" i="1"/>
  <c r="C10" i="1"/>
  <c r="F201" i="1" l="1"/>
  <c r="F200" i="1" s="1"/>
  <c r="F186" i="1" s="1"/>
  <c r="C200" i="1"/>
  <c r="C186" i="1" s="1"/>
  <c r="F485" i="1" l="1"/>
  <c r="F484" i="1" s="1"/>
  <c r="H341" i="1"/>
  <c r="H340" i="1" s="1"/>
  <c r="G341" i="1"/>
  <c r="G340" i="1" s="1"/>
  <c r="F226" i="1"/>
  <c r="F477" i="1" l="1"/>
  <c r="F9" i="1"/>
  <c r="C21" i="1" l="1"/>
  <c r="C9" i="1" s="1"/>
  <c r="G571" i="1"/>
  <c r="G570" i="1" s="1"/>
  <c r="H571" i="1"/>
  <c r="H570" i="1" s="1"/>
  <c r="C526" i="1" l="1"/>
  <c r="C525" i="1" s="1"/>
  <c r="F387" i="1" l="1"/>
  <c r="F386" i="1" s="1"/>
  <c r="F874" i="1" s="1"/>
  <c r="C387" i="1"/>
  <c r="C386" i="1" s="1"/>
  <c r="C586" i="1" l="1"/>
  <c r="C108" i="1" l="1"/>
  <c r="C107" i="1" s="1"/>
  <c r="C874" i="1" s="1"/>
  <c r="K860" i="1" s="1"/>
</calcChain>
</file>

<file path=xl/sharedStrings.xml><?xml version="1.0" encoding="utf-8"?>
<sst xmlns="http://schemas.openxmlformats.org/spreadsheetml/2006/main" count="684" uniqueCount="515">
  <si>
    <t xml:space="preserve">Пояснения </t>
  </si>
  <si>
    <t>Относится или нет к Стратегии Губернатора области (да/нет)</t>
  </si>
  <si>
    <t>Сумма ОЦП, утвержд. в бюджете</t>
  </si>
  <si>
    <t>№ ГП и ПП</t>
  </si>
  <si>
    <t xml:space="preserve"> Государственная программа "Развитие здравоохранения в Ярославской области"</t>
  </si>
  <si>
    <t>01 1</t>
  </si>
  <si>
    <t>01 2</t>
  </si>
  <si>
    <t>01 0</t>
  </si>
  <si>
    <t>902 Департамент культуры ЯО</t>
  </si>
  <si>
    <t>01 3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</si>
  <si>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</si>
  <si>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</si>
  <si>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</si>
  <si>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</si>
  <si>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</si>
  <si>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</si>
  <si>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</si>
  <si>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</si>
  <si>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29.0</t>
  </si>
  <si>
    <t>29.1</t>
  </si>
  <si>
    <t>Ведомственная целевая программа департамента лесного хозяйства Ярославской области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</si>
  <si>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</si>
  <si>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</si>
  <si>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</si>
  <si>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</si>
  <si>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</si>
  <si>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</si>
  <si>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</si>
  <si>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</si>
  <si>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</si>
  <si>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</si>
  <si>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</si>
  <si>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</si>
  <si>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</si>
  <si>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15 3</t>
  </si>
  <si>
    <t>15 6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</si>
  <si>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</si>
  <si>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</si>
  <si>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</si>
  <si>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</si>
  <si>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</si>
  <si>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</si>
  <si>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</si>
  <si>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</si>
  <si>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</si>
  <si>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</si>
  <si>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08.00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</si>
  <si>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</si>
  <si>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</si>
  <si>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</si>
  <si>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</si>
  <si>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</si>
  <si>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</si>
  <si>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</si>
  <si>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</si>
  <si>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22 0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</si>
  <si>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</si>
  <si>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</si>
  <si>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>23 3</t>
  </si>
  <si>
    <t xml:space="preserve">Ведомственная целевая программа департамента информатизации и связи ЯО </t>
  </si>
  <si>
    <t>23 5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</si>
  <si>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</si>
  <si>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</si>
  <si>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</si>
  <si>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</si>
  <si>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</si>
  <si>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</si>
  <si>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</si>
  <si>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</si>
  <si>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901 Департамент здравоохранения  и фармации ЯО</t>
  </si>
  <si>
    <t>917 Избирательная комиссия  ЯО</t>
  </si>
  <si>
    <t>919 Управление Судебного департамента в ЯО</t>
  </si>
  <si>
    <t>940 Департамент по охран и использованию животного мира ЯО</t>
  </si>
  <si>
    <t>956 Агентство по государственным услугам ЯО</t>
  </si>
  <si>
    <t>Итого</t>
  </si>
  <si>
    <t>Ведомственная целевая программа департамента здравоохранения и фармации Ярославской области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</si>
  <si>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</si>
  <si>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</si>
  <si>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</si>
  <si>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</si>
  <si>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</si>
  <si>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</si>
  <si>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</si>
  <si>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</si>
  <si>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ОЦП "Патриотическое воспитание и допризывная подготовка граждан РФ, проживающих на территории ЯО"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</si>
  <si>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</si>
  <si>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</si>
  <si>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</si>
  <si>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</si>
  <si>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</si>
  <si>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</si>
  <si>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</si>
  <si>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03 3</t>
  </si>
  <si>
    <t>Областная целевая программа "Семья и дети Ярославии"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</si>
  <si>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</si>
  <si>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</si>
  <si>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</si>
  <si>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</si>
  <si>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</si>
  <si>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</si>
  <si>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</si>
  <si>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</si>
  <si>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</si>
  <si>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</si>
  <si>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</si>
  <si>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</si>
  <si>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</si>
  <si>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</si>
  <si>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</si>
  <si>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</si>
  <si>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</si>
  <si>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05 3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</si>
  <si>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</si>
  <si>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</si>
  <si>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</si>
  <si>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</si>
  <si>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14 2</t>
  </si>
  <si>
    <t>05 1</t>
  </si>
  <si>
    <t>14 4</t>
  </si>
  <si>
    <t>Ведомственная целевая программа департамента жилищно-коммунального комплекса Ярославской области</t>
  </si>
  <si>
    <t>24 0</t>
  </si>
  <si>
    <t>Государственная программа "Развитие дорожного хозяйства и транспорта в Ярославской области"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</si>
  <si>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</si>
  <si>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</si>
  <si>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</si>
  <si>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</si>
  <si>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</si>
  <si>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</si>
  <si>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</si>
  <si>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</si>
  <si>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</si>
  <si>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</si>
  <si>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</si>
  <si>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</si>
  <si>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</si>
  <si>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</si>
  <si>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</si>
  <si>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</si>
  <si>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</si>
  <si>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</si>
  <si>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</si>
  <si>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</si>
  <si>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</si>
  <si>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</si>
  <si>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</si>
  <si>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</si>
  <si>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</si>
  <si>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</si>
  <si>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</si>
  <si>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</si>
  <si>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24 4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</si>
  <si>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</si>
  <si>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</si>
  <si>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</si>
  <si>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</si>
  <si>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</si>
  <si>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</si>
  <si>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</si>
  <si>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</si>
  <si>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</si>
  <si>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941 Департамен промышленной политики ЯО</t>
  </si>
  <si>
    <t>24 1</t>
  </si>
  <si>
    <t>Ведомственная целевая программа "Сохранность региональных автомобильных дорог Ярославской области"</t>
  </si>
  <si>
    <t>08 4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</si>
  <si>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</si>
  <si>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</si>
  <si>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</si>
  <si>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</si>
  <si>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</si>
  <si>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</si>
  <si>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</si>
  <si>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</si>
  <si>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</si>
  <si>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14 5</t>
  </si>
  <si>
    <t>25.6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</si>
  <si>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</si>
  <si>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</si>
  <si>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</si>
  <si>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</si>
  <si>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954 Департамент территориального развития ЯО</t>
  </si>
  <si>
    <t>905 Департамент агропромышленного комплекса и потребительского рынка ЯО</t>
  </si>
  <si>
    <t>915 Контрольно-счетная палата ЯО</t>
  </si>
  <si>
    <t>923 Агентство по физической культуре и спорту ЯО</t>
  </si>
  <si>
    <t>934 Департамент государственной службы занятости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</si>
  <si>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</si>
  <si>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</si>
  <si>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</si>
  <si>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957 Департамент культурного наследия ЯО</t>
  </si>
  <si>
    <t>24 5</t>
  </si>
  <si>
    <t>Ведомственная целевая программа "Транспортное обслуживание населения Ярославской области"</t>
  </si>
  <si>
    <t>07. 3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</si>
  <si>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</si>
  <si>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08.2</t>
  </si>
  <si>
    <t>Областная целевая программа "Повышение безопасности дорожного движения в Ярославской области"</t>
  </si>
  <si>
    <t>11 7</t>
  </si>
  <si>
    <t>Ведомственная целевая программа департамента охраны объектов культурного наследия Ярославской области</t>
  </si>
  <si>
    <t>957 Департамент охраны объектов культурного наследия ЯО</t>
  </si>
  <si>
    <t>16.3</t>
  </si>
  <si>
    <t>Ведомственная целевая программа департамента промышленной политики Ярославской области</t>
  </si>
  <si>
    <t>39.4</t>
  </si>
  <si>
    <t>Содействие решению вопросов местного значения по обращениям депутатов Ярославской областной Думы</t>
  </si>
  <si>
    <t xml:space="preserve">918 Ярославская областная Дума </t>
  </si>
  <si>
    <t>24 2</t>
  </si>
  <si>
    <t>Областная целевая программа "Развитие сети автомобильных дорог в Ярославской области"</t>
  </si>
  <si>
    <t>02 8</t>
  </si>
  <si>
    <t>Государственная поддержка обучающихся по образовательным программам высшего образования</t>
  </si>
  <si>
    <t>02 9</t>
  </si>
  <si>
    <t xml:space="preserve">ОЦП "Развитие дополнительного образования детей в Ярославской области" 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</si>
  <si>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</si>
  <si>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</si>
  <si>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08 6</t>
  </si>
  <si>
    <t>Областная целевая программа "Профилактика правонарушений в Ярославской области"</t>
  </si>
  <si>
    <t>10.1</t>
  </si>
  <si>
    <t>Областная целевая программа "Повышение безопасности жизнедеятельности населения"</t>
  </si>
  <si>
    <t>10.2</t>
  </si>
  <si>
    <t>Областная целевая программа "Обеспечение безопасности граждан на водных объектах"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</si>
  <si>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</si>
  <si>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Областная целевая программа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</t>
  </si>
  <si>
    <t>10.5</t>
  </si>
  <si>
    <t>11 6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</si>
  <si>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</si>
  <si>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</si>
  <si>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12.2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</si>
  <si>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</si>
  <si>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</si>
  <si>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</si>
  <si>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</si>
  <si>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22.5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</si>
  <si>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</si>
  <si>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</si>
  <si>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</si>
  <si>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 xml:space="preserve"> Государственная программа "Развитие лесного хозяйства Ярославской области"</t>
  </si>
  <si>
    <t>29 4</t>
  </si>
  <si>
    <t>Приобретение специализированной лесопожарной техники и оборудования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</si>
  <si>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</si>
  <si>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</si>
  <si>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</si>
  <si>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</si>
  <si>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39.3</t>
  </si>
  <si>
    <t>Мероприятия по повышению эффективности деятельности органов местного самоуправления Ярославской области</t>
  </si>
  <si>
    <t>940 Департамент по охране и использованию животного мира ЯО</t>
  </si>
  <si>
    <t>955 Аппарат Уполномоченного по защите прав предпринимателей в ЯО</t>
  </si>
  <si>
    <t>Уменьшение областных средств</t>
  </si>
  <si>
    <t>всего</t>
  </si>
  <si>
    <t>в том числе на погашение кредиторской задолженности</t>
  </si>
  <si>
    <t>Строительство медицинских организаций Ярославской области</t>
  </si>
  <si>
    <t>Реконструкция  медицинских организаций Ярославской области</t>
  </si>
  <si>
    <t>Строительство и реконструкция зданий для реализации образовательной программы дошкольного образования (ГКУ  ЯО "ЕСЗ"</t>
  </si>
  <si>
    <t>Строительство и реконструкция зданий для реализации образовательной программы дошкольного образования (субсидия МО)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</si>
  <si>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</si>
  <si>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</si>
  <si>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</si>
  <si>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</si>
  <si>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</si>
  <si>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Обеспечение деятельности ГКУ ЯО "Единая служба заказчика"</t>
  </si>
  <si>
    <t>Выполнение восстановительных работ в здании амбулатории ГУЗ ЯО "Рыбинская ЦРП" в пос. Тихменево Рыбинского МР</t>
  </si>
  <si>
    <t>Субсидия на реализацию мероприятий по строительству и реконструкции объектов берегоукрепления</t>
  </si>
  <si>
    <t>Строительство и реконструкция объектов спорта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</si>
  <si>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</si>
  <si>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14 6</t>
  </si>
  <si>
    <t>Региональная программа "Газификация и модернизация жилищно-коммунального хозяйства, промышленных и иных организаций ЯО"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</si>
  <si>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</si>
  <si>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</si>
  <si>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 xml:space="preserve">железнодорожный </t>
  </si>
  <si>
    <t>автомобильный</t>
  </si>
  <si>
    <t>речной</t>
  </si>
  <si>
    <t>воздушный</t>
  </si>
  <si>
    <t>Субсидия на возмещение недополученных доходов от предоставления социальных услуг льготным категориям граждан</t>
  </si>
  <si>
    <t>разовые билеты</t>
  </si>
  <si>
    <t>транспортные карты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</si>
  <si>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организаций, учащихся очной формы обучения образовательных организаций начального профессионального, среднего профессионального и высшего профессионального образования, детей в возрасте от 5 до 7 лет железнодорожным транспортом общего пользования в пригородном сообщении</t>
  </si>
  <si>
    <t>Погашение кредиторской задолженности и обеспечение льготного проезда   на 6 мес.</t>
  </si>
  <si>
    <t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начального, среднего и высшего профессионального образования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</si>
  <si>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</si>
  <si>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Субсидия на иные цели ГБУ ЯО Яроблтранском (на выполнение работ по капитальному ремонту зданий а/в и а/с</t>
  </si>
  <si>
    <t>Субвенции на освобождение от оплаты стоимости проезда детей из многодетных семей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</si>
  <si>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</si>
  <si>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</si>
  <si>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</si>
  <si>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  в части расходов  по доставке выплат получателям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</si>
  <si>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</si>
  <si>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Субсидия на иные цели ГБУ ЯО "Яроблтранском" на реализацию мероприятий по повышению доступности автовокзалов и автостанций для инвалидов и других маломобильных групп населения.</t>
  </si>
  <si>
    <t xml:space="preserve">Оборудование объектов жилищного фонда и дворовых территорий для инвалидов с ограниченными возможностями передвижения
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</si>
  <si>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</si>
  <si>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Задача "Государственная поддержка молодых семей Ярославской области в приобретении (строительстве) жилья"
</t>
  </si>
  <si>
    <t>Субсидия на иные цели ГБУ ЯО "Яроблтранском" на приобретение и установка видеокамер для видеонаблюдения на автовокзалах и автостанциях</t>
  </si>
  <si>
    <t>Субсидия на иные цели ГБУ ЯО "Яроблтранском" на приобретение средств ограничения и контроля доступа на  автовокзалах и автостанциях</t>
  </si>
  <si>
    <t>Предупреждение и ликвидация последствий чрезвычайных ситуаций и стихийных бедствий природного и техногенного характера</t>
  </si>
  <si>
    <t>Компенсация выпадающих доходов ресурсоснабжающих организаций</t>
  </si>
  <si>
    <t>Субсидия на выполнение мероприятий по обеспечению бесперебойного предоставления коммунальных услуг потребителям Ярославской области</t>
  </si>
  <si>
    <t>Выполнение научно-иследовательской работы "Разработка Схемы и Программы развития электроэнергетики Ярославской области на 2017 - 2021 годы"</t>
  </si>
  <si>
    <t>Задача "Государственная поддержка граждан, проживающих на территории Ярославской области, в сфере ипотечного жилищного кредитования"</t>
  </si>
  <si>
    <t>Природоохранные мероприятия</t>
  </si>
  <si>
    <t>Субсидия на поддержку сельскохозяйственного производства</t>
  </si>
  <si>
    <t>Субсидирование сельскохозяйственным товаропроизводителям процентных ставок по привлеченным инвестиционным кредитам</t>
  </si>
  <si>
    <t xml:space="preserve">Субсидии на возмещение части прямых понесенных затрат на  создание и модернизацию объектов агропромышленного комплекса, а также на приобретение техники и оборудования </t>
  </si>
  <si>
    <t>Компенсация части затрат на приобретение новых технологий и техники</t>
  </si>
  <si>
    <t xml:space="preserve">Субсидии на распашку  неиспользуемых земель сельскохозяйственного назначения </t>
  </si>
  <si>
    <t>Гранты потребительским кооперативам на технологическое оснащение</t>
  </si>
  <si>
    <t>Государственное задание ГОАУ ЯО "ИКС АПК"</t>
  </si>
  <si>
    <t>Единая субсидия на государственную поддержку сельскохозяйственного производства</t>
  </si>
  <si>
    <t>25.4</t>
  </si>
  <si>
    <t>Региональная программа "Развитие льняного комплекса Ярославской области"</t>
  </si>
  <si>
    <t>Субвенция на организацию и содержание скотомогильников (биотермических ям)</t>
  </si>
  <si>
    <t>25.9</t>
  </si>
  <si>
    <t>Региональная программа "Развитие мелиорацие земель сельскохозяйственного назначения Ярославской области"</t>
  </si>
  <si>
    <t>Субсидия на поддержку растениеводства</t>
  </si>
  <si>
    <t>Мероприятия в рамках реализации федеральной целевой программы "Научно-техническая программа развития сельского хозяйства"</t>
  </si>
  <si>
    <t>25.?</t>
  </si>
  <si>
    <t>Мероприятия, направленные на поддержку подведомственных учреждений лесного хозяйства за счет средств областного бюджета</t>
  </si>
  <si>
    <t>Денежные взыскания, штрафы</t>
  </si>
  <si>
    <t>Увеличение ассигнований в целях погашения кредиторской задолженности по поставке вакцин</t>
  </si>
  <si>
    <t>Увеличение ассигнований в целях погашения кредиторской задолженности по лекарственному обеспечению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</si>
  <si>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</si>
  <si>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на государственную поддержку материально-технической базы образовательных организаций Ярославской области</t>
  </si>
  <si>
    <t>Государственная поддержка в сфере образования</t>
  </si>
  <si>
    <t>Гранты в форме субсидий федеральным учреждениям</t>
  </si>
  <si>
    <t>Обеспечение деятельности учрежденией, подведомственных учредителю</t>
  </si>
  <si>
    <t>субвенция на организацию образовательного процесса в общеобразовательных организациях</t>
  </si>
  <si>
    <t>субвенция на организацию образовательного процесса в дошкольных образовательных организациях</t>
  </si>
  <si>
    <t>субвенция на организацию питания обучающихся образовательных организаций</t>
  </si>
  <si>
    <t>Субвенция на государственную поддержку опеки ипопечительства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</si>
  <si>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</si>
  <si>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компенсацию расходов за присмотр и уход за детьми, осваивающими образовательные программы дошкольного образования</t>
  </si>
  <si>
    <t>Государственная поддержка обучающихся по образовательным программам высшего образования в виде именных стипендий</t>
  </si>
  <si>
    <t>Субсидия на развитие дополнительного образования детей в муниципальных образовательных организациях Ярославской области</t>
  </si>
  <si>
    <t>Субвенция на ежемесячную денежную выплату, назначаемую в случае рождения третьего ребёнка и последующих детей до достижения ребёнком возраста трёх лет</t>
  </si>
  <si>
    <t xml:space="preserve">Субвенция на ежемесячную денежную выплату, назначаемую в случае рождения третьего ребёнка и последующих детей до достижения ребёнком возраста трёх лет в части расходов по доставке выплаты </t>
  </si>
  <si>
    <t xml:space="preserve"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</t>
  </si>
  <si>
    <t>Создание условий для развития и благополучия детей и семей с детьми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</si>
  <si>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</si>
  <si>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Отдых и оздоровление детей</t>
  </si>
  <si>
    <t>Реализация мероприятий по организации отдыха и оздоровления детей</t>
  </si>
  <si>
    <t xml:space="preserve">Прочая закупка товаров, работ и услуг для обеспечения государственных (муниципальных) 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</si>
  <si>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</si>
  <si>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</si>
  <si>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Реализация мероприятий программы государственными учреждениями</t>
  </si>
  <si>
    <t xml:space="preserve">Мероприятия по реализации региональной программы "Доступная среда" </t>
  </si>
  <si>
    <t>Государственные казенные учреждения ЯО Центры занятости населения</t>
  </si>
  <si>
    <t>Государственные казенные учреждения ЯО Центры занятости населения10 03 0710171370 321</t>
  </si>
  <si>
    <t>Поддержка творческих инициатив и проектов в сфере культуры</t>
  </si>
  <si>
    <t>Субсидия на оказание дополнительной государственной поддержки (грантов) в области театрального и музыкального искусства</t>
  </si>
  <si>
    <t>Межбюджетные трансферты на комплектование книжных фондов библиотек муниципальных образований за счет средств областного бюджета</t>
  </si>
  <si>
    <t>субсидии государственным учреждениям на иные цели</t>
  </si>
  <si>
    <t>субсидия на государственное задание</t>
  </si>
  <si>
    <t>Субсидия на проведение капитального ремонта муниципальных учреждений культуры</t>
  </si>
  <si>
    <t>Субсидия на оснащение оборудованием муниципальных учреждений культуры</t>
  </si>
  <si>
    <t>Субсидии на обеспечение развития и укрепления материально-технической базы муниципальных домов культуры</t>
  </si>
  <si>
    <t>Субсидия на поддержку творческой деятельности муниципальных театров в городах с численностью населения до 300 тысяч человек</t>
  </si>
  <si>
    <t xml:space="preserve">Субсидия на развитие физической культуры и спорта </t>
  </si>
  <si>
    <t xml:space="preserve">Субсидия на развитие сети плоскостных сооружений. 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</si>
  <si>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</si>
  <si>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</si>
  <si>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Предоставление грантов для поддержки проектов в области внутреннего и въездного туризма в Ярославской области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</si>
  <si>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"круглых столов", выставок, информационных туров и мероприятий, направленных на продвижение туристского продукта Ярославской области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</si>
  <si>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</si>
  <si>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16.4</t>
  </si>
  <si>
    <t>941 Департамент инвестиций и промышленности ЯО</t>
  </si>
  <si>
    <t>39.7</t>
  </si>
  <si>
    <t>Субсидии на поддержку обустройства мест массового отдыха населения (городских парков)</t>
  </si>
  <si>
    <t>Увеличение ассигнований на обеспечение функционирования системы фиксации нарушений правил дорожного движения</t>
  </si>
  <si>
    <t>958 Аппарат Уполномоченного по правам человека в ЯО</t>
  </si>
  <si>
    <t>959 Аппарат уполномоченного по защите прав ребенка в ЯО</t>
  </si>
  <si>
    <t>961 Контрольно-ревизионная инспеция Ярославской области</t>
  </si>
  <si>
    <t>962 Агентство по обеспечению деятельности мировых судей</t>
  </si>
  <si>
    <t>Региональная доплата к пенсии пенсионерам, получающим минимальную пенсию по старости и иные региональные доплаты к пенсии</t>
  </si>
  <si>
    <t>Доплата к пенсии государственных служащих субъектов РФ и муниципальных служащих</t>
  </si>
  <si>
    <t>Субвенция на обеспечение деятельности органов местного самоуправления в сфере социальной защиты населения</t>
  </si>
  <si>
    <t>02.4</t>
  </si>
  <si>
    <t>Областная целевая программа "Повышение эффективности и качества профессионального образования ЯО"</t>
  </si>
  <si>
    <t>Мероприятия программы</t>
  </si>
  <si>
    <t>Создание условий для развития и благополучия детей и семей с детьми                            Прочая закупка товаров, работ и услуг для обеспечения государственных (муниципальных) нужд</t>
  </si>
  <si>
    <t>Субсидия на капитальные вложения государственному бюджетному учреждению  Капитальные вложения в объекты государственной (муниципальной) собственности</t>
  </si>
  <si>
    <t xml:space="preserve">реализация мероприятий по поддержке инновационно активных мероприятий и объектов инновационной структуры </t>
  </si>
  <si>
    <t>реализация мероприятий по участию в выставочно-конгрессных и имиджевых мероприятиях, конференциях, "круглых столах", по изготовлению презентационной продукции</t>
  </si>
  <si>
    <t>Реализация мероприятий по проведению конференций, семинаров, "круглых столов" по актуальным вопросам предпринимательства</t>
  </si>
  <si>
    <t>Предоставление субсидий (грантов) субъектам малого и среднего предпринимательства</t>
  </si>
  <si>
    <t>Субсидия на иные цели бюджетным учреждениям</t>
  </si>
  <si>
    <t>Субсидия индивидуальным предпринимателям на возмещение фактически понесенных затрат в связи с производством товаров, оказанием услуг, выполнением работ  ВР 811</t>
  </si>
  <si>
    <t xml:space="preserve">Субсидия некоммерческим организациям на возмещение фактически понесенных затрат в связи с производством товаров, оказанием услуг, выполнением работ ВР </t>
  </si>
  <si>
    <t>Обеспечение реализации региональной политики в области качества</t>
  </si>
  <si>
    <t>Субсидии бюджетным учреждениям на финансовое обеспечение государственного задания</t>
  </si>
  <si>
    <t>реализация мероприятий по государственной поддержке внешнеэкономической деятельности в сфере промышленности</t>
  </si>
  <si>
    <t xml:space="preserve">Предоставление субсидии в целях возмещения затрат связанных с инновационной деятельностью и увеличением производства </t>
  </si>
  <si>
    <t>Предоставление субсидии в целях возмещения затрат связанных с модернизацией производства</t>
  </si>
  <si>
    <t>Предоставление субсидии в целях возмещения затрат связанных с внешнеторговой деятельностью</t>
  </si>
  <si>
    <t>Реализация мероприятий направленных на стимулирование развития промышленного комплекса</t>
  </si>
  <si>
    <t>реализация мероприятий направленных на сохранение народно-художественных промыслов</t>
  </si>
  <si>
    <t>предоставление субсидий субъектам занятым в сфере народно-художественных промыслов</t>
  </si>
  <si>
    <t>субсидия в целях возмещения затрат на реализацию инвестиционных проектов, модернизацию и технологическое перевооружение производства</t>
  </si>
  <si>
    <t>мероприятия по развитию кадрового потенциала</t>
  </si>
  <si>
    <t>премии лауреатам конкурса по Указу Губернатора ЯО от 09.09.2013 № 4841</t>
  </si>
  <si>
    <t>субсидия в целях возмещения затрат на проведение научно-исследовательских работ</t>
  </si>
  <si>
    <t>Субсидия на реализацию мероприятий по развитию газификации в сельской местности</t>
  </si>
  <si>
    <t>Субсидия на реализацию мероприятий по улучшению жилищных условий граждан, проживающих и работающих в сельской местности</t>
  </si>
  <si>
    <t>916 Департамент энергетики и регулирования тарифов ЯО</t>
  </si>
  <si>
    <t>39.6</t>
  </si>
  <si>
    <t>Развитие инициативного бюджетирования на территории  Ярославской области</t>
  </si>
  <si>
    <t>24 6</t>
  </si>
  <si>
    <t>Региональная программа "Комплексное развитие транспортной инфраструктуры городской агломерации "Ярославская"</t>
  </si>
  <si>
    <t>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</si>
  <si>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Мероприятие по приведению в нормативное транспортно-эксплуатационное состояние автомобильных дорог общего пользования регионального значения в границах городской агломерации города Ярославля</t>
  </si>
  <si>
    <t>Субсидии на иные цели</t>
  </si>
  <si>
    <t>Субвенция на компенсацию части расходов на приобретение путевки в организации отдыха детей и их оздоровления</t>
  </si>
  <si>
    <t>Предоставление субсидий субъектам деятельности в сфере промышленности ЯО в целях возмещения затрат на проведение научно-исследовательских и опытно-конструкторских работ</t>
  </si>
  <si>
    <t>Предоставление субсидии Фонду развития промышленности Ярославской области на осуществление уставной деятельности</t>
  </si>
  <si>
    <t>Приведение в нормативное состояние автомобильных дорог регионального значения, имеющих полный износ</t>
  </si>
  <si>
    <t>Разработка рабочих проектов капитального ремонта, ремонта, содержания автомобильных дорог и сооружений на них</t>
  </si>
  <si>
    <t>Поддержка дорожного хозяйства муниципальных районов (городских округов) Ярославской области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</si>
  <si>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</si>
  <si>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Строительство и реконструкция автомобильных дорог регионального значения и искусственных сооружений на них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</si>
  <si>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</si>
  <si>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Оказание финансовой помощи муниципальным образованиям на строительство и реконструкцию автомобильных дорог местного значения</t>
  </si>
  <si>
    <t xml:space="preserve">Информация по внесению изменений в Закон Ярославской области "Об областном бюджете на 2017 год и на плановый период 2018 и 2019 годов" </t>
  </si>
  <si>
    <r>
      <rPr>
        <b/>
        <sz val="10"/>
        <rFont val="Times New Roman"/>
        <family val="1"/>
        <charset val="204"/>
      </rPr>
      <t>Увеличение ассигнований</t>
    </r>
    <r>
      <rPr>
        <sz val="10"/>
        <rFont val="Times New Roman"/>
        <family val="1"/>
        <charset val="204"/>
      </rPr>
      <t xml:space="preserve"> с целью погашения кредиторской задолженности 2016 года</t>
    </r>
  </si>
  <si>
    <r>
      <rPr>
        <b/>
        <sz val="10"/>
        <rFont val="Times New Roman"/>
        <family val="1"/>
        <charset val="204"/>
      </rPr>
      <t>Увеличение средств ГК-Фонда</t>
    </r>
    <r>
      <rPr>
        <sz val="10"/>
        <rFont val="Times New Roman"/>
        <family val="1"/>
        <charset val="204"/>
      </rPr>
      <t xml:space="preserve"> содействия реформированию ЖКХ в сумме 290 685 468 руб., в т.ч.:
278 398 235 руб. - предусмотренный Фондом лимит на реализацию 4 этапа, не использованный в 2016 году;
12 287 233 руб. - остатки средств Фонда, поступившие в 2016 году.</t>
    </r>
  </si>
  <si>
    <r>
      <rPr>
        <b/>
        <sz val="10"/>
        <rFont val="Times New Roman"/>
        <family val="1"/>
        <charset val="204"/>
      </rPr>
      <t xml:space="preserve">Увеличение ассигнований </t>
    </r>
    <r>
      <rPr>
        <sz val="10"/>
        <rFont val="Times New Roman"/>
        <family val="1"/>
        <charset val="204"/>
      </rPr>
      <t>с целью завершения реализации 4 этапа Программы (до 1 сентября 2017 года) и оплаты кредиторской задолженности.</t>
    </r>
  </si>
  <si>
    <t xml:space="preserve">Увеличение областных средств </t>
  </si>
  <si>
    <r>
      <rPr>
        <b/>
        <sz val="10"/>
        <rFont val="Times New Roman"/>
        <family val="1"/>
        <charset val="204"/>
      </rPr>
      <t xml:space="preserve">Отклонить </t>
    </r>
    <r>
      <rPr>
        <sz val="10"/>
        <rFont val="Times New Roman"/>
        <family val="1"/>
        <charset val="204"/>
      </rPr>
      <t>увеличение ассигнований на реализацию мероприятий федеральной целевой программы научно-технической политики в интересах развития сельского хозяйства в соответствии с Указом Президента РФ от 21 июля 2016 г. № 350 «О мерах по реализации государственной научно-технической политики в интересах развития сельского хозяйства в связи с отсутствием обоснований и расчетов.</t>
    </r>
  </si>
  <si>
    <t>Приложение 3</t>
  </si>
  <si>
    <t>к пояснительной записке</t>
  </si>
  <si>
    <t xml:space="preserve">Увеличение ассигнований по объекту "Строительство поликлиники, Ростовский МР, г. Ростов, ул. Октябрьская" с целью погашения кредиторской задолженности 2016 г. </t>
  </si>
  <si>
    <t xml:space="preserve">Увеличение ассигнований в целях софинансирования из областного бюджета единовременных компенсационных выплат медицинским работникам в размере 1 000 тыс. руб. на человека </t>
  </si>
  <si>
    <t>Субсидия на реализацию проекта "Комплексная экологическая реабилитация озера Неро в Ростовском районе"</t>
  </si>
  <si>
    <t>Увеличение ассигнований на погашение кредиторской задолженности по контракту на поставку военно-прикладного имущества и технических средств, а также за проведение обучающего семинара для работников социальных учреждений МО</t>
  </si>
  <si>
    <t>Увеличение ассигнований в целях погашения кредиторской задолженности перед подрядчиками за выполненные ремонтные работы</t>
  </si>
  <si>
    <t>Увеличение ассигнований по субсидии на государственное задание учреждения для организации проведения мероприятий для молодежи</t>
  </si>
  <si>
    <t>Увеличение ассигнований в соответствии с постановлением Правления Пенсионного Фонда РФ от 22.12.2016 № 1146п</t>
  </si>
  <si>
    <t>908 Департамент жилищно-коммунального хозяйства, энергетики и регулирования тарифов ЯО</t>
  </si>
  <si>
    <t xml:space="preserve">908 Департамент жилищно-коммунального хозяйства, энергетики и регулирования тарифов ЯО
</t>
  </si>
  <si>
    <t>Субсидии на формирование современной городской среды</t>
  </si>
  <si>
    <t>Создание условий для адаптации и интеграции переселенцев, оказание мер социальной поддержки, предоставление государственных и муниципальных услуг, содействие в жилищном обустройстве</t>
  </si>
  <si>
    <t>Увеличение ассигнований с целью погашения кредиторской задолженности 2016 года</t>
  </si>
  <si>
    <t xml:space="preserve">Увеличение ассигнований на поддержку творческой деятельности муниципальных театров в городах с численностью населения до 300 тысяч человек в соответствии с решением трехсторонней комиссии от 16.01.2017 г.
</t>
  </si>
  <si>
    <t xml:space="preserve">Увеличение ассигнований с целью завершения реализации 4 этапа Программы (до 1 сентября 2017 года) </t>
  </si>
  <si>
    <t>Увеличение ассигнований с целью оплаты кредиторской задолженности 2016 года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</si>
  <si>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</si>
  <si>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Формирование современной городской среды и обустройство мест массового отдыха на территории Ярославской области</t>
  </si>
  <si>
    <t>Субсидии бюджетам субъектов Российской Федерации на реализацию Федеральной целевой программы развития образования на 2016-2020 годы</t>
  </si>
  <si>
    <t xml:space="preserve">Субсидии бюджетам субъектов Российской Федерации на реализацию Федеральной целевой программы развития образования на 2016-2020 годы
</t>
  </si>
  <si>
    <t>Увеличение ассигнований за счет средств федерального бюджета на финансовое обеспечение мероприятий, направленных на модернизацию технологий и содержания обучения, а также повышение качества образования</t>
  </si>
  <si>
    <t xml:space="preserve">Увеличение ассигнований  на погашение кредиторской задолженности по контрактам на поставку автобусов </t>
  </si>
  <si>
    <t>Увеличение ассигнований за счет средств федерального бюджета на приобретение обрудования для детского технопарка</t>
  </si>
  <si>
    <t>Увеличение ассигнований  на закупку спортивного оборудования для специализированных ДЮСШ и училищ олимпийского резерва на основании приказа Минспорта РФ от 16.01.2017 г. №16</t>
  </si>
  <si>
    <t>Увеличение ассигнований на заключение гос.контракта на выполнение работ по масштабированию и модернизации АС "Смета" и на оказание услуг по техническому сопровождению Единой системы управления бюджетным процессом в ДФ ЯО ООО "НПО Криста", увеличение ассигнований в 2018 г. в сумме 12 530, 6 тыс. руб.</t>
  </si>
  <si>
    <t>Уменьшение ассигнований по дотации на реализацию мероприятий, предусмотренных нормативными правовыми актами органов государственной власти Ярославской области, в части дотаций, направляемых на исполнение отдельных решений Правительства области для направления средств на погашение кредиторской задолженности перед муниципальными образованиями</t>
  </si>
  <si>
    <t>Увеличение ассигнований на приобретение автоматизированной системы "Инспектирование жилищного фонда" для мониторинга состояния деятельности управляющих организаций, поставщиков коммунальных и жилищных услуг</t>
  </si>
  <si>
    <t>(руб.)</t>
  </si>
  <si>
    <t>901 Департамент здравоохранения и фармации ЯО</t>
  </si>
  <si>
    <t>923 Департамент по физической культуре, спорту и молодежной политике ЯО</t>
  </si>
  <si>
    <t>931 Департамент государственного жилищного надзора ЯО</t>
  </si>
  <si>
    <t>949 Инспекция административно-технического надзора ЯО</t>
  </si>
  <si>
    <t>960 Департамент экономики и стратегического планирования ЯО</t>
  </si>
  <si>
    <t>Федеральные средства</t>
  </si>
  <si>
    <t>Наименование</t>
  </si>
  <si>
    <t>Увеличение ассигнований в соответствии с Федеральным законом от 19 декабря 2016 г. N 415-ФЗ "О федеральном бюджете на 2017 год и на плановый период 2018 и 2019 годов" на софинансирование отдельных мероприятий ГП "Развитие здравоохранения" (2018 г. - 239,1 тыс. руб.,  2019 г. - 234 тыс. руб.)</t>
  </si>
  <si>
    <t xml:space="preserve">Увеличение ассигнований в соответствии с Федеральным законом от 19 декабря 2016 г. N 415-ФЗ "О федеральном бюджете на 2017 год и на плановый период 2018 и 2019 годов" </t>
  </si>
  <si>
    <t xml:space="preserve">Увеличение ассигнований в соответствии с Федеральным законом от 19 декабря 2016 г. N 415-ФЗ "О федеральном бюджете на 2017 год и на плановый период 2018 и 2019 годов" на проведение мероприятий по обеспечению доступности услуг для инвалидов в учреждениях здравоохранения </t>
  </si>
  <si>
    <t xml:space="preserve">Увеличение ассигнований в соответствии с Федеральным законом от 19 декабря 2016 г. N 415-ФЗ "О федеральном бюджете на 2017 год и на плановый период 2018 и 2019 годов"
</t>
  </si>
  <si>
    <t xml:space="preserve">Увеличение ассигнований на обеспечение развития и укрепления материально-технической базы муниципальных домов культуры в соответствии с Федеральным законом от 19 декабря 2016 г. N 415-ФЗ "О федеральном бюджете на 2017 год и на плановый период 2018 и 2019 годов"
</t>
  </si>
  <si>
    <t>Увеличение ассигнований на погашение кредиторской задолженности в части мероприятий ОЦП "Создание комплексной системы информирования и оповещения населения при угрозе и возникновении чрезвычайных ситуаций на территории ЯО"</t>
  </si>
  <si>
    <t>Увеличение ассигнований на реализацию мероприятий по поддержке лучших практик инициативного бюджетирования</t>
  </si>
  <si>
    <t>Увеличение ассигнований на мероприятия по обеспечению доступности муниципальных учреждений образования для инвалидов и маломобильных групп населения, в том числе за счет средств федерального бюджета - 2 865, 7 тыс. руб., за счет средств областного бюджета - 2 753, 3 тыс. руб.</t>
  </si>
  <si>
    <t>Увеличение ассигнований на мероприятия по обеспечению доступности государственных учреждений образования для инвалидов и маломобильных групп населения, в том числе за счет средств федерального бюджета  - 3 957,1 тыс. руб., за счет средств областного бюджета - 368, 6 тыс. руб.</t>
  </si>
  <si>
    <t>Увеличение ассигнований с целью вовлечения в оборот неиспользуемых земель сельскохозяйственного назначения.</t>
  </si>
  <si>
    <t>39.5</t>
  </si>
  <si>
    <t>Благоустройство населенных пунктов Ярославской области</t>
  </si>
  <si>
    <t>Областная целевая программа "Развитие материально-технической базы медицинских организаций здравоохранения Ярославской области"</t>
  </si>
  <si>
    <t>Региональная целевая программа "Улучшение кадрового обеспечения медицинских организаций здравоохранения Ярославской области"</t>
  </si>
  <si>
    <t xml:space="preserve">Увеличение ассигнований по объекту "Реконструкция офиса врача общей практики в пос. Тихменево Рыбинского МР"  для обеспечения ввода в эксплуатацию.
</t>
  </si>
  <si>
    <t>Увеличение ассигнований в связи с выделением средств из федерального фонда обязательного медицинского страхования на единовременные компенсационные выплаты медицинским работникам по распоряжению Правительства РФ от 22.12.2016 № 2772-р</t>
  </si>
  <si>
    <t>Увеличение ассигнований за счет средств федерального бюджета на приобретение льготных медикаментов по распоряжению Правительства РФ от 22.12.2016 № 2771-р</t>
  </si>
  <si>
    <t>Увеличение ассигнований в целях софинансирования из областного бюджета отдельных мероприятий ГП "Развитие здравоохранения ЯО". Аналогичные изменения произвести в 2018-2019 годах</t>
  </si>
  <si>
    <t xml:space="preserve">Увеличение ассигнований в соответствии с Федеральным законом от 19 декабря 2016 г. N 415-ФЗ "О федеральном бюджете на 2017 год и на плановый период 2018 и 2019 годов" на создание в общеобразовательных организациях, расположенных в сельской местности, условий для занятий физической культурой и спортом
</t>
  </si>
  <si>
    <t xml:space="preserve">Увеличение ассигнований на погашение кредиторской задолженности 2016 года за поставку оборудования.  </t>
  </si>
  <si>
    <t>Субвенция на ежемесячную денежную выплату, назначаемую в случае рождения третьего ребёнка и последующих детей до достижения ребенком возраста трех лет</t>
  </si>
  <si>
    <t>Государственные казенные  учреждения (СРЦ для несовершеннолетних, Гаврилов-Ямский дом-интернат для умственно отсталых детей)</t>
  </si>
  <si>
    <t>Увеличение ассигнований в соответствии с Федеральным законом от 19 декабря 2016 г. N 415-ФЗ "О федеральном бюджете на 2017 год и на плановый период 2018 и 2019 годов" на софинансирование расходов по компенсации отдельным категориям граждан оплаты взноса на капитальный ремонт общего имущества в многоквартирном доме</t>
  </si>
  <si>
    <t>Увеличение ассигнований в соответствии с Федеральным законом от 19 декабря 2016 г. N 415-ФЗ "О федеральном бюджете на 2017 год и на плановый период 2018 и 2019 годов"</t>
  </si>
  <si>
    <t>Социальная поддержка Героев Советского Союза, Героев Российской Федерации и полных кавалеров ордена Славы, социальная поддержка Героев Социалистического Труда, Героев Труда Российской Федерации и полных кавалеров ордена Трудовой Славы за счет средств Пенсионного фонда Российской Федерации</t>
  </si>
  <si>
    <r>
      <t xml:space="preserve">Увеличение ассигнований на погашение кредиторской задолженности на оплату работ по капитальному ремонту </t>
    </r>
    <r>
      <rPr>
        <b/>
        <strike/>
        <sz val="10"/>
        <rFont val="Times New Roman"/>
        <family val="1"/>
        <charset val="204"/>
      </rPr>
      <t/>
    </r>
  </si>
  <si>
    <t>Увеличение ассигнований с целью реализации РП "Доступная среда"</t>
  </si>
  <si>
    <t>Субсидия МО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</si>
  <si>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Региональная программа "Стимулирование развития жилищного строительства на территории Ярославской области"</t>
  </si>
  <si>
    <t>Увеличение бюджетных ассигнований в соответствии с Федеральным законом от 19 декабря 2016 г. N 415-ФЗ "О федеральном бюджете на 2017 год и на плановый период 2018 и 2019 годов". Аналогичные изменения произвести в 2018-2019 годах</t>
  </si>
  <si>
    <t xml:space="preserve">Увеличение бюджетных ассигнований на основании распоряжения Правительства РФ от 21.01.2017 г. № 57-р </t>
  </si>
  <si>
    <t xml:space="preserve">Увеличение ассигнований за счет средств ГК-Фонда содействия реформированию ЖКХ </t>
  </si>
  <si>
    <t>Увеличение ассигнований с целью финансирования кредиторской задолженности 2016 г. - в сумме  273,7 тыс. руб., а также для оплаты исполнительного листа - в сумме  115,6 тыс. руб.</t>
  </si>
  <si>
    <t>Увеличение ассигнований  с целью завершения  реализации мероприятия и погашения кредиторской задолженности</t>
  </si>
  <si>
    <t>Увеличение ассигнований в  соответствии с Федеральным законом от 19 декабря 2016 г. N 415-ФЗ "О федеральном бюджете на 2017 год и на плановый период 2018 и 2019 годов" на мероприятия, предусмотренные региональными программами переселения, включенными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</si>
  <si>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Увеличение ассигнований для выполнения условий софинансирования с федеральным бюджетом и привлечения средств ФБ в сумме 78 383,86 тыс. руб. </t>
  </si>
  <si>
    <t xml:space="preserve">Увеличение ассигнований в  соответствии с Федеральным законом от 19 декабря 2016 г. N 415-ФЗ "О федеральном бюджете на 2017 год и на плановый период 2018 и 2019 годов"                                                                                                         </t>
  </si>
  <si>
    <t>Увеличение федеральных средств. Аналогичные изменения произвести в 2018 г. в сумме 146 255, 6 тыс. руб., в 2019 г. в сумме 161 679, 4 тыс. руб.</t>
  </si>
  <si>
    <t>Увеличение  ассигнований по объекту капитального строительства "Региональный центр по лыжным гонкам и биатлону, Ярославская область, Рыбинский муниципальный район, Шашковский сельский округ, деревня Демино" в  соответствии с Федеральным законом от 19 декабря 2016 г. N 415-ФЗ "О федеральном бюджете на 2017 год и на плановый период 2018 и 2019 годов"</t>
  </si>
  <si>
    <t xml:space="preserve">Увеличение ассигнований для погашения кредиторской задолженности за 2016 год по выполнению научно-исследовательских работ по разработке территориальной схемы обращения с отходами, в том числе c твердыми коммунальными отходами, а также за выполненные предпроектные работы, направленные на определение объемно-пространственных показателей в целях строительства полигона твердых коммунальных отходов в Переславском муниципальном районе для нужд городского округа г. Переславль-Залесский и Переславского муниципального района.
</t>
  </si>
  <si>
    <t>Увеличение ассигнований на  выполнение государственного задания ГБУ ЯО "Центр выставочно-конгрессной деятельности"</t>
  </si>
  <si>
    <t>Ведомственная целевая программа департамента инвестиций и промышленности Ярославской области</t>
  </si>
  <si>
    <t>Увеличение ассигнований на создание и развитие "Система приема и обработки сообщений граждан ЯО по вопросам деятельности органов исполнительной власти ЯО и органов местного самоуправления муниципальных образований ЯО"</t>
  </si>
  <si>
    <t xml:space="preserve">Увеличение ассигнований за счет неиспользованных остатков дорожного фонда 2016 года на обеспечение действующих бюджетных обязательств и погашение кредиторской задолженности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</si>
  <si>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за счет неиспользованных остатков дорожного фонда 2016 года на обеспечение действующих бюджетных обязательств и погашение кредиторской задолженности   </t>
  </si>
  <si>
    <t xml:space="preserve">Увеличение ассигнований за счет неиспользованных остатков дорожного фонда 2016 года  на обеспечение действующих бюджетных обязательств по реконструкции автомобильной дороги Ярославль-Углич в Большесельском МР </t>
  </si>
  <si>
    <t>Иные межбюджетные трансферты</t>
  </si>
  <si>
    <t>Увеличение ассигнований по федеральным средствам на финансовое обеспечение дорожной деятельности в рамках основного мероприятия "Приоритетный проект "Безопасные и качественные дороги" (в соответствии с постановлением Правительства РФ от 21.01.2017 № 47)</t>
  </si>
  <si>
    <t>Уменьшение ассигнований по федеральным средствам в соответствии с Федеральным законом от 19 декабря 2016 г. N 415-ФЗ "О федеральном бюджете на 2017 год и на плановый период 2018 и 2019 годов". Аналогичные изменения произвести в 2018 г. в сумме 60 649,2 тыс. руб., в 2019 г. в сумме 60 318,7 тыс. руб.</t>
  </si>
  <si>
    <t>Увеличение федеральных средств</t>
  </si>
  <si>
    <r>
      <t xml:space="preserve">Увеличение ассигнований с целью компенсации части затрат на приобретение 25 тракторов для распашки неиспользуемых земель сельхозназначения
</t>
    </r>
    <r>
      <rPr>
        <b/>
        <sz val="10"/>
        <rFont val="Times New Roman"/>
        <family val="1"/>
        <charset val="204"/>
      </rPr>
      <t/>
    </r>
  </si>
  <si>
    <t>Ведомственная целевая программа департамента агропромышленного комплекса и потребительского рынка Ярославской области</t>
  </si>
  <si>
    <t>Увеличение ассигнований в связи с созданием с 01.05.2017 ГБУ ЯО "Центр кадастровой оценки". Увеличение ассигнований в 2018 г. в сумме 17 326,0 тыс.руб., в 2019 г. в сумме 17 326,0 тыс.руб.</t>
  </si>
  <si>
    <t>Увеличение ассигнований в связи с открытием 8 территориально обособленных структурных подразделений  многофункциональных центров и в целях снижения  времяни ожидания в ряде филиалов МФЦ. Увеличение ассигнований в 2018 г. в сумме 10 200, 0 тыс. руб., в 2019 г. в сумме 10 200, 0 тыс. руб.</t>
  </si>
  <si>
    <t>Увеличение ассигнований для софинансирования с федеральным бюджетом расходов на благоустройство населенных пунктов</t>
  </si>
  <si>
    <t>Увеличение ассигнований ГКУ ЯО "Транспортная служба Правительства области" для приобретения автотранспорта  для нужд инспекции административно-технического  надзора области</t>
  </si>
  <si>
    <t>Увеличение ассигнований на основании распоряжения Правительства РФ от 20.01.2017 № 49-р</t>
  </si>
  <si>
    <t>Увеличение ассигнований на содержание сотрудников инспекции в связи с наделением полномочий государственного контроля в сфере благоустройства. Увеличение ассигнований в 2018 г. и в 2019 г. по 20 809,0  тыс. руб. соответственно</t>
  </si>
  <si>
    <t>Увеличение ассигнований для выполнения функций вновь созданного департамента экономики и стратегического планирования ЯО. Увеличение ассигнований в 2018 г. и в 2019 г. по 18 610,0 тыс. руб. соответственно</t>
  </si>
  <si>
    <t>Увеличение ассигнований на обеспечение деятельности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</si>
</sst>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_ ;[Red]\-#,##0.0\ "/>
    <numFmt numFmtId="167" formatCode="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89">
    <xf numFmtId="0" fontId="0" fillId="0" borderId="0" xfId="0"/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9" applyFont="1" applyFill="1" applyBorder="1" applyAlignment="1">
      <alignment horizontal="left" vertical="top" wrapText="1"/>
    </xf>
    <xf numFmtId="0" fontId="6" fillId="2" borderId="1" xfId="9" applyFont="1" applyFill="1" applyBorder="1" applyAlignment="1">
      <alignment horizontal="left" vertical="top" wrapText="1"/>
    </xf>
    <xf numFmtId="0" fontId="6" fillId="2" borderId="1" xfId="3" applyFont="1" applyFill="1" applyBorder="1" applyAlignment="1">
      <alignment horizontal="justify" vertical="top" wrapText="1"/>
    </xf>
    <xf numFmtId="164" fontId="6" fillId="2" borderId="1" xfId="1" applyNumberFormat="1" applyFont="1" applyFill="1" applyBorder="1" applyAlignment="1" applyProtection="1">
      <alignment horizontal="justify" vertical="top" wrapText="1"/>
      <protection hidden="1"/>
    </xf>
    <xf numFmtId="0" fontId="6" fillId="2" borderId="1" xfId="3" applyNumberFormat="1" applyFont="1" applyFill="1" applyBorder="1" applyAlignment="1" applyProtection="1">
      <alignment horizontal="justify" vertical="top" wrapText="1"/>
    </xf>
    <xf numFmtId="0" fontId="6" fillId="2" borderId="1" xfId="0" applyNumberFormat="1" applyFont="1" applyFill="1" applyBorder="1" applyAlignment="1" applyProtection="1">
      <alignment horizontal="justify" vertical="top" wrapText="1"/>
      <protection hidden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3" applyNumberFormat="1" applyFont="1" applyFill="1" applyBorder="1" applyAlignment="1" applyProtection="1">
      <alignment horizontal="justify" vertical="top" wrapText="1"/>
      <protection hidden="1"/>
    </xf>
    <xf numFmtId="0" fontId="6" fillId="2" borderId="1" xfId="3" applyFont="1" applyFill="1" applyBorder="1" applyAlignment="1" applyProtection="1">
      <alignment horizontal="justify" vertical="top" wrapText="1"/>
      <protection hidden="1"/>
    </xf>
    <xf numFmtId="3" fontId="6" fillId="2" borderId="1" xfId="3" applyNumberFormat="1" applyFont="1" applyFill="1" applyBorder="1" applyAlignment="1" applyProtection="1">
      <alignment horizontal="justify" vertical="top" wrapText="1"/>
      <protection hidden="1"/>
    </xf>
    <xf numFmtId="0" fontId="6" fillId="2" borderId="1" xfId="3" applyNumberFormat="1" applyFont="1" applyFill="1" applyBorder="1" applyAlignment="1" applyProtection="1">
      <alignment horizontal="justify" vertical="top"/>
    </xf>
    <xf numFmtId="0" fontId="6" fillId="2" borderId="1" xfId="3" quotePrefix="1" applyNumberFormat="1" applyFont="1" applyFill="1" applyBorder="1" applyAlignment="1" applyProtection="1">
      <alignment horizontal="justify" vertical="top" wrapText="1"/>
      <protection hidden="1"/>
    </xf>
    <xf numFmtId="0" fontId="6" fillId="2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 applyProtection="1">
      <alignment horizontal="justify" vertical="top" wrapText="1"/>
    </xf>
    <xf numFmtId="49" fontId="6" fillId="2" borderId="1" xfId="5" applyNumberFormat="1" applyFont="1" applyFill="1" applyBorder="1" applyAlignment="1">
      <alignment horizontal="justify" vertical="top" wrapText="1"/>
    </xf>
    <xf numFmtId="165" fontId="6" fillId="2" borderId="1" xfId="2" applyNumberFormat="1" applyFont="1" applyFill="1" applyBorder="1" applyAlignment="1" applyProtection="1">
      <alignment horizontal="justify" vertical="top" wrapText="1"/>
      <protection hidden="1"/>
    </xf>
    <xf numFmtId="0" fontId="6" fillId="2" borderId="1" xfId="2" applyNumberFormat="1" applyFont="1" applyFill="1" applyBorder="1" applyAlignment="1" applyProtection="1">
      <alignment horizontal="justify" vertical="top" wrapText="1"/>
      <protection hidden="1"/>
    </xf>
    <xf numFmtId="0" fontId="6" fillId="2" borderId="1" xfId="5" applyFont="1" applyFill="1" applyBorder="1" applyAlignment="1">
      <alignment horizontal="justify" vertical="top" wrapText="1"/>
    </xf>
    <xf numFmtId="0" fontId="6" fillId="2" borderId="1" xfId="0" applyFont="1" applyFill="1" applyBorder="1" applyAlignment="1" applyProtection="1">
      <alignment horizontal="justify" vertical="top" wrapText="1"/>
      <protection hidden="1"/>
    </xf>
    <xf numFmtId="164" fontId="6" fillId="2" borderId="1" xfId="0" applyNumberFormat="1" applyFont="1" applyFill="1" applyBorder="1" applyAlignment="1" applyProtection="1">
      <alignment horizontal="justify" vertical="top"/>
    </xf>
    <xf numFmtId="164" fontId="6" fillId="2" borderId="1" xfId="0" applyNumberFormat="1" applyFont="1" applyFill="1" applyBorder="1" applyAlignment="1">
      <alignment horizontal="justify" vertical="top" wrapText="1"/>
    </xf>
    <xf numFmtId="4" fontId="6" fillId="2" borderId="1" xfId="0" applyNumberFormat="1" applyFont="1" applyFill="1" applyBorder="1" applyAlignment="1">
      <alignment horizontal="justify" vertical="top" wrapText="1"/>
    </xf>
    <xf numFmtId="0" fontId="6" fillId="2" borderId="1" xfId="5" applyNumberFormat="1" applyFont="1" applyFill="1" applyBorder="1" applyAlignment="1" applyProtection="1">
      <alignment horizontal="justify" vertical="top" wrapText="1"/>
      <protection hidden="1"/>
    </xf>
    <xf numFmtId="0" fontId="7" fillId="2" borderId="1" xfId="3" applyNumberFormat="1" applyFont="1" applyFill="1" applyBorder="1" applyAlignment="1" applyProtection="1">
      <alignment horizontal="justify" vertical="top" wrapText="1"/>
      <protection hidden="1"/>
    </xf>
    <xf numFmtId="0" fontId="6" fillId="2" borderId="1" xfId="0" applyNumberFormat="1" applyFont="1" applyFill="1" applyBorder="1" applyAlignment="1">
      <alignment horizontal="justify" vertical="top" wrapText="1"/>
    </xf>
    <xf numFmtId="0" fontId="7" fillId="2" borderId="1" xfId="0" applyNumberFormat="1" applyFont="1" applyFill="1" applyBorder="1" applyAlignment="1">
      <alignment horizontal="justify" vertical="top" wrapText="1"/>
    </xf>
    <xf numFmtId="49" fontId="6" fillId="2" borderId="0" xfId="5" applyNumberFormat="1" applyFont="1" applyFill="1" applyBorder="1" applyAlignment="1">
      <alignment horizontal="justify" vertical="top" wrapText="1"/>
    </xf>
    <xf numFmtId="0" fontId="6" fillId="2" borderId="3" xfId="3" applyNumberFormat="1" applyFont="1" applyFill="1" applyBorder="1" applyAlignment="1" applyProtection="1">
      <alignment horizontal="justify" vertical="top" wrapText="1"/>
      <protection hidden="1"/>
    </xf>
    <xf numFmtId="0" fontId="13" fillId="2" borderId="1" xfId="3" applyNumberFormat="1" applyFont="1" applyFill="1" applyBorder="1" applyAlignment="1" applyProtection="1">
      <alignment horizontal="justify" vertical="top" wrapText="1"/>
      <protection hidden="1"/>
    </xf>
    <xf numFmtId="0" fontId="6" fillId="2" borderId="0" xfId="3" applyNumberFormat="1" applyFont="1" applyFill="1" applyBorder="1" applyAlignment="1" applyProtection="1">
      <alignment vertical="top"/>
    </xf>
    <xf numFmtId="49" fontId="6" fillId="2" borderId="1" xfId="0" applyNumberFormat="1" applyFont="1" applyFill="1" applyBorder="1" applyAlignment="1">
      <alignment horizontal="left" wrapText="1"/>
    </xf>
    <xf numFmtId="0" fontId="6" fillId="2" borderId="0" xfId="0" applyFont="1" applyFill="1" applyBorder="1" applyAlignment="1" applyProtection="1">
      <alignment vertical="top" wrapText="1"/>
      <protection hidden="1"/>
    </xf>
    <xf numFmtId="0" fontId="6" fillId="2" borderId="0" xfId="3" applyNumberFormat="1" applyFont="1" applyFill="1" applyBorder="1" applyAlignment="1" applyProtection="1">
      <alignment vertical="top" wrapText="1"/>
      <protection hidden="1"/>
    </xf>
    <xf numFmtId="0" fontId="11" fillId="2" borderId="1" xfId="4" applyNumberFormat="1" applyFont="1" applyFill="1" applyBorder="1" applyAlignment="1" applyProtection="1">
      <alignment horizontal="center" wrapText="1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" xfId="3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/>
    <xf numFmtId="165" fontId="7" fillId="2" borderId="1" xfId="0" applyNumberFormat="1" applyFont="1" applyFill="1" applyBorder="1"/>
    <xf numFmtId="3" fontId="10" fillId="2" borderId="0" xfId="0" applyNumberFormat="1" applyFont="1" applyFill="1" applyBorder="1" applyAlignment="1">
      <alignment horizontal="right"/>
    </xf>
    <xf numFmtId="49" fontId="6" fillId="2" borderId="1" xfId="5" applyNumberFormat="1" applyFont="1" applyFill="1" applyBorder="1" applyAlignment="1">
      <alignment wrapText="1"/>
    </xf>
    <xf numFmtId="0" fontId="11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right" vertical="top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11" fillId="2" borderId="1" xfId="3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164" fontId="11" fillId="2" borderId="1" xfId="0" applyNumberFormat="1" applyFont="1" applyFill="1" applyBorder="1"/>
    <xf numFmtId="0" fontId="6" fillId="2" borderId="1" xfId="3" applyNumberFormat="1" applyFont="1" applyFill="1" applyBorder="1" applyAlignment="1" applyProtection="1">
      <alignment horizontal="left" vertical="top" wrapText="1"/>
    </xf>
    <xf numFmtId="3" fontId="7" fillId="2" borderId="1" xfId="0" applyNumberFormat="1" applyFont="1" applyFill="1" applyBorder="1" applyAlignment="1">
      <alignment horizontal="right"/>
    </xf>
    <xf numFmtId="49" fontId="6" fillId="2" borderId="1" xfId="3" applyNumberFormat="1" applyFont="1" applyFill="1" applyBorder="1" applyAlignment="1" applyProtection="1">
      <alignment horizontal="center" vertical="top"/>
    </xf>
    <xf numFmtId="3" fontId="6" fillId="2" borderId="1" xfId="3" applyNumberFormat="1" applyFont="1" applyFill="1" applyBorder="1" applyAlignment="1" applyProtection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6" fillId="2" borderId="1" xfId="3" applyNumberFormat="1" applyFont="1" applyFill="1" applyBorder="1" applyAlignment="1" applyProtection="1">
      <alignment vertical="top"/>
    </xf>
    <xf numFmtId="3" fontId="6" fillId="2" borderId="1" xfId="0" applyNumberFormat="1" applyFont="1" applyFill="1" applyBorder="1" applyAlignment="1" applyProtection="1">
      <alignment horizontal="right" wrapText="1"/>
      <protection hidden="1"/>
    </xf>
    <xf numFmtId="0" fontId="6" fillId="2" borderId="1" xfId="0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 applyProtection="1">
      <alignment horizontal="right"/>
    </xf>
    <xf numFmtId="0" fontId="6" fillId="2" borderId="1" xfId="2" applyNumberFormat="1" applyFont="1" applyFill="1" applyBorder="1" applyAlignment="1" applyProtection="1">
      <alignment horizontal="left" vertical="top" wrapText="1"/>
      <protection hidden="1"/>
    </xf>
    <xf numFmtId="3" fontId="6" fillId="2" borderId="1" xfId="0" applyNumberFormat="1" applyFont="1" applyFill="1" applyBorder="1" applyAlignment="1" applyProtection="1">
      <alignment horizontal="right"/>
    </xf>
    <xf numFmtId="0" fontId="11" fillId="2" borderId="1" xfId="3" applyNumberFormat="1" applyFont="1" applyFill="1" applyBorder="1" applyAlignment="1" applyProtection="1">
      <alignment horizontal="left" vertical="top" wrapText="1"/>
    </xf>
    <xf numFmtId="3" fontId="11" fillId="2" borderId="1" xfId="0" applyNumberFormat="1" applyFont="1" applyFill="1" applyBorder="1" applyAlignment="1" applyProtection="1">
      <alignment horizontal="right"/>
    </xf>
    <xf numFmtId="16" fontId="11" fillId="2" borderId="1" xfId="4" applyNumberFormat="1" applyFont="1" applyFill="1" applyBorder="1" applyAlignment="1" applyProtection="1">
      <alignment horizontal="center" wrapText="1"/>
      <protection hidden="1"/>
    </xf>
    <xf numFmtId="49" fontId="11" fillId="2" borderId="1" xfId="4" applyNumberFormat="1" applyFont="1" applyFill="1" applyBorder="1" applyAlignment="1" applyProtection="1">
      <alignment horizontal="center" vertical="top" wrapText="1"/>
      <protection hidden="1"/>
    </xf>
    <xf numFmtId="3" fontId="11" fillId="2" borderId="1" xfId="0" applyNumberFormat="1" applyFont="1" applyFill="1" applyBorder="1" applyAlignment="1" applyProtection="1">
      <alignment horizontal="right" wrapText="1"/>
      <protection hidden="1"/>
    </xf>
    <xf numFmtId="0" fontId="6" fillId="2" borderId="1" xfId="0" applyFont="1" applyFill="1" applyBorder="1" applyAlignment="1">
      <alignment vertical="top"/>
    </xf>
    <xf numFmtId="0" fontId="6" fillId="2" borderId="1" xfId="3" applyNumberFormat="1" applyFont="1" applyFill="1" applyBorder="1" applyAlignment="1" applyProtection="1">
      <alignment horizontal="left" vertical="top"/>
    </xf>
    <xf numFmtId="0" fontId="6" fillId="2" borderId="1" xfId="0" applyFont="1" applyFill="1" applyBorder="1" applyAlignment="1" applyProtection="1">
      <alignment vertical="top" wrapText="1"/>
      <protection hidden="1"/>
    </xf>
    <xf numFmtId="0" fontId="7" fillId="2" borderId="1" xfId="3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 applyProtection="1">
      <alignment horizontal="right" wrapText="1"/>
      <protection hidden="1"/>
    </xf>
    <xf numFmtId="16" fontId="12" fillId="2" borderId="1" xfId="4" applyNumberFormat="1" applyFont="1" applyFill="1" applyBorder="1" applyAlignment="1" applyProtection="1">
      <alignment horizontal="center" wrapText="1"/>
      <protection hidden="1"/>
    </xf>
    <xf numFmtId="0" fontId="11" fillId="2" borderId="1" xfId="2" applyNumberFormat="1" applyFont="1" applyFill="1" applyBorder="1" applyAlignment="1" applyProtection="1">
      <alignment horizontal="left" vertical="top" wrapText="1"/>
      <protection hidden="1"/>
    </xf>
    <xf numFmtId="14" fontId="11" fillId="2" borderId="1" xfId="0" applyNumberFormat="1" applyFont="1" applyFill="1" applyBorder="1" applyAlignment="1" applyProtection="1">
      <alignment horizontal="center" wrapText="1"/>
      <protection hidden="1"/>
    </xf>
    <xf numFmtId="0" fontId="6" fillId="2" borderId="1" xfId="0" applyFont="1" applyFill="1" applyBorder="1" applyAlignment="1" applyProtection="1">
      <alignment horizontal="left" vertical="top" wrapText="1"/>
      <protection hidden="1"/>
    </xf>
    <xf numFmtId="3" fontId="6" fillId="2" borderId="1" xfId="0" applyNumberFormat="1" applyFont="1" applyFill="1" applyBorder="1" applyAlignment="1" applyProtection="1">
      <alignment horizontal="right"/>
      <protection hidden="1"/>
    </xf>
    <xf numFmtId="3" fontId="6" fillId="2" borderId="1" xfId="0" applyNumberFormat="1" applyFont="1" applyFill="1" applyBorder="1" applyAlignment="1">
      <alignment horizontal="center"/>
    </xf>
    <xf numFmtId="0" fontId="6" fillId="2" borderId="1" xfId="5" applyNumberFormat="1" applyFont="1" applyFill="1" applyBorder="1" applyAlignment="1" applyProtection="1">
      <alignment horizontal="left" vertical="top" wrapText="1"/>
      <protection hidden="1"/>
    </xf>
    <xf numFmtId="49" fontId="11" fillId="2" borderId="1" xfId="4" applyNumberFormat="1" applyFont="1" applyFill="1" applyBorder="1" applyAlignment="1" applyProtection="1">
      <alignment horizontal="center" wrapText="1"/>
      <protection hidden="1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 applyProtection="1">
      <alignment horizontal="center" wrapText="1"/>
      <protection hidden="1"/>
    </xf>
    <xf numFmtId="3" fontId="7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 applyProtection="1">
      <alignment horizontal="center"/>
      <protection hidden="1"/>
    </xf>
    <xf numFmtId="166" fontId="7" fillId="2" borderId="1" xfId="0" applyNumberFormat="1" applyFont="1" applyFill="1" applyBorder="1"/>
    <xf numFmtId="0" fontId="11" fillId="2" borderId="1" xfId="2" applyNumberFormat="1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7" fillId="2" borderId="1" xfId="2" applyNumberFormat="1" applyFont="1" applyFill="1" applyBorder="1" applyAlignment="1" applyProtection="1">
      <alignment horizontal="left" vertical="top" wrapText="1"/>
      <protection hidden="1"/>
    </xf>
    <xf numFmtId="0" fontId="11" fillId="2" borderId="1" xfId="5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/>
    <xf numFmtId="0" fontId="6" fillId="2" borderId="1" xfId="3" applyNumberFormat="1" applyFont="1" applyFill="1" applyBorder="1" applyAlignment="1" applyProtection="1">
      <alignment vertical="top" wrapText="1"/>
      <protection hidden="1"/>
    </xf>
    <xf numFmtId="0" fontId="11" fillId="2" borderId="1" xfId="4" applyNumberFormat="1" applyFont="1" applyFill="1" applyBorder="1" applyAlignment="1" applyProtection="1">
      <alignment horizontal="center" vertical="center" wrapText="1"/>
      <protection hidden="1"/>
    </xf>
    <xf numFmtId="3" fontId="6" fillId="2" borderId="1" xfId="6" applyNumberFormat="1" applyFont="1" applyFill="1" applyBorder="1" applyAlignment="1" applyProtection="1">
      <alignment horizontal="right" wrapText="1"/>
      <protection hidden="1"/>
    </xf>
    <xf numFmtId="0" fontId="6" fillId="2" borderId="1" xfId="0" applyFont="1" applyFill="1" applyBorder="1" applyAlignment="1">
      <alignment vertical="top" wrapText="1"/>
    </xf>
    <xf numFmtId="0" fontId="11" fillId="2" borderId="1" xfId="8" applyNumberFormat="1" applyFont="1" applyFill="1" applyBorder="1" applyAlignment="1" applyProtection="1">
      <alignment horizontal="left" vertical="top" wrapText="1"/>
      <protection hidden="1"/>
    </xf>
    <xf numFmtId="0" fontId="6" fillId="2" borderId="1" xfId="8" applyNumberFormat="1" applyFont="1" applyFill="1" applyBorder="1" applyAlignment="1" applyProtection="1">
      <alignment horizontal="left" vertical="top" wrapText="1"/>
      <protection hidden="1"/>
    </xf>
    <xf numFmtId="0" fontId="11" fillId="2" borderId="1" xfId="3" applyNumberFormat="1" applyFont="1" applyFill="1" applyBorder="1" applyAlignment="1" applyProtection="1">
      <alignment vertical="top"/>
    </xf>
    <xf numFmtId="0" fontId="11" fillId="2" borderId="1" xfId="3" applyNumberFormat="1" applyFont="1" applyFill="1" applyBorder="1" applyAlignment="1" applyProtection="1">
      <alignment vertical="top" wrapText="1"/>
      <protection hidden="1"/>
    </xf>
    <xf numFmtId="164" fontId="6" fillId="2" borderId="1" xfId="0" applyNumberFormat="1" applyFont="1" applyFill="1" applyBorder="1" applyAlignment="1">
      <alignment vertical="top"/>
    </xf>
    <xf numFmtId="49" fontId="11" fillId="2" borderId="1" xfId="0" applyNumberFormat="1" applyFont="1" applyFill="1" applyBorder="1" applyAlignment="1">
      <alignment horizontal="left" vertical="top" wrapText="1"/>
    </xf>
    <xf numFmtId="49" fontId="6" fillId="2" borderId="1" xfId="4" applyNumberFormat="1" applyFont="1" applyFill="1" applyBorder="1" applyAlignment="1" applyProtection="1">
      <alignment horizontal="center" wrapText="1"/>
      <protection hidden="1"/>
    </xf>
    <xf numFmtId="49" fontId="7" fillId="2" borderId="1" xfId="3" applyNumberFormat="1" applyFont="1" applyFill="1" applyBorder="1" applyAlignment="1" applyProtection="1">
      <alignment horizontal="left" vertical="top" wrapText="1"/>
      <protection hidden="1"/>
    </xf>
    <xf numFmtId="49" fontId="6" fillId="2" borderId="1" xfId="5" applyNumberFormat="1" applyFont="1" applyFill="1" applyBorder="1" applyAlignment="1">
      <alignment horizontal="left" vertical="top" wrapText="1"/>
    </xf>
    <xf numFmtId="3" fontId="6" fillId="2" borderId="1" xfId="5" applyNumberFormat="1" applyFont="1" applyFill="1" applyBorder="1" applyAlignment="1" applyProtection="1">
      <alignment horizontal="right"/>
      <protection hidden="1"/>
    </xf>
    <xf numFmtId="3" fontId="6" fillId="2" borderId="1" xfId="0" applyNumberFormat="1" applyFont="1" applyFill="1" applyBorder="1" applyAlignment="1"/>
    <xf numFmtId="0" fontId="6" fillId="2" borderId="1" xfId="0" applyNumberFormat="1" applyFont="1" applyFill="1" applyBorder="1" applyAlignment="1" applyProtection="1">
      <alignment vertical="top" wrapText="1"/>
      <protection hidden="1"/>
    </xf>
    <xf numFmtId="0" fontId="6" fillId="2" borderId="1" xfId="0" applyFont="1" applyFill="1" applyBorder="1" applyAlignment="1" applyProtection="1">
      <alignment horizontal="left" vertical="top"/>
    </xf>
    <xf numFmtId="0" fontId="6" fillId="2" borderId="1" xfId="0" applyFont="1" applyFill="1" applyBorder="1" applyAlignment="1"/>
    <xf numFmtId="4" fontId="6" fillId="2" borderId="1" xfId="0" applyNumberFormat="1" applyFont="1" applyFill="1" applyBorder="1" applyAlignment="1">
      <alignment horizontal="right"/>
    </xf>
    <xf numFmtId="3" fontId="11" fillId="2" borderId="1" xfId="5" applyNumberFormat="1" applyFont="1" applyFill="1" applyBorder="1" applyAlignment="1" applyProtection="1">
      <alignment horizontal="right" wrapText="1"/>
      <protection hidden="1"/>
    </xf>
    <xf numFmtId="3" fontId="7" fillId="2" borderId="1" xfId="3" applyNumberFormat="1" applyFont="1" applyFill="1" applyBorder="1" applyAlignment="1" applyProtection="1">
      <alignment horizontal="right" wrapText="1"/>
      <protection hidden="1"/>
    </xf>
    <xf numFmtId="3" fontId="6" fillId="2" borderId="1" xfId="3" applyNumberFormat="1" applyFont="1" applyFill="1" applyBorder="1" applyAlignment="1" applyProtection="1">
      <alignment horizontal="right" wrapText="1"/>
      <protection hidden="1"/>
    </xf>
    <xf numFmtId="3" fontId="11" fillId="2" borderId="1" xfId="3" applyNumberFormat="1" applyFont="1" applyFill="1" applyBorder="1" applyAlignment="1" applyProtection="1">
      <alignment horizontal="right" wrapText="1"/>
      <protection hidden="1"/>
    </xf>
    <xf numFmtId="4" fontId="6" fillId="2" borderId="1" xfId="3" applyNumberFormat="1" applyFont="1" applyFill="1" applyBorder="1" applyAlignment="1" applyProtection="1">
      <alignment horizontal="right" wrapText="1"/>
      <protection hidden="1"/>
    </xf>
    <xf numFmtId="3" fontId="11" fillId="2" borderId="1" xfId="3" applyNumberFormat="1" applyFont="1" applyFill="1" applyBorder="1" applyAlignment="1" applyProtection="1">
      <alignment horizontal="right"/>
    </xf>
    <xf numFmtId="0" fontId="6" fillId="2" borderId="1" xfId="3" applyNumberFormat="1" applyFont="1" applyFill="1" applyBorder="1" applyAlignment="1" applyProtection="1"/>
    <xf numFmtId="49" fontId="6" fillId="2" borderId="1" xfId="3" applyNumberFormat="1" applyFont="1" applyFill="1" applyBorder="1" applyAlignment="1" applyProtection="1">
      <alignment horizontal="center"/>
    </xf>
    <xf numFmtId="0" fontId="6" fillId="2" borderId="1" xfId="3" applyNumberFormat="1" applyFont="1" applyFill="1" applyBorder="1" applyAlignment="1" applyProtection="1">
      <alignment wrapText="1"/>
      <protection hidden="1"/>
    </xf>
    <xf numFmtId="3" fontId="11" fillId="2" borderId="1" xfId="6" applyNumberFormat="1" applyFont="1" applyFill="1" applyBorder="1" applyAlignment="1">
      <alignment horizontal="right"/>
    </xf>
    <xf numFmtId="3" fontId="6" fillId="2" borderId="1" xfId="6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 applyProtection="1">
      <alignment horizontal="right" vertical="top" wrapText="1"/>
      <protection hidden="1"/>
    </xf>
    <xf numFmtId="14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2" borderId="1" xfId="0" applyFont="1" applyFill="1" applyBorder="1" applyAlignment="1" applyProtection="1">
      <alignment horizontal="left" vertical="top" wrapText="1"/>
      <protection hidden="1"/>
    </xf>
    <xf numFmtId="0" fontId="11" fillId="2" borderId="1" xfId="4" applyNumberFormat="1" applyFont="1" applyFill="1" applyBorder="1" applyAlignment="1" applyProtection="1">
      <alignment wrapText="1"/>
      <protection hidden="1"/>
    </xf>
    <xf numFmtId="49" fontId="6" fillId="2" borderId="1" xfId="0" applyNumberFormat="1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/>
    <xf numFmtId="3" fontId="7" fillId="2" borderId="1" xfId="0" applyNumberFormat="1" applyFont="1" applyFill="1" applyBorder="1" applyAlignment="1"/>
    <xf numFmtId="165" fontId="6" fillId="2" borderId="1" xfId="0" applyNumberFormat="1" applyFont="1" applyFill="1" applyBorder="1"/>
    <xf numFmtId="0" fontId="12" fillId="2" borderId="1" xfId="5" applyNumberFormat="1" applyFont="1" applyFill="1" applyBorder="1" applyAlignment="1" applyProtection="1">
      <alignment horizontal="left" vertical="top" wrapText="1"/>
      <protection hidden="1"/>
    </xf>
    <xf numFmtId="167" fontId="7" fillId="2" borderId="1" xfId="5" applyNumberFormat="1" applyFont="1" applyFill="1" applyBorder="1" applyAlignment="1" applyProtection="1">
      <alignment horizontal="left" vertical="top" wrapText="1"/>
      <protection hidden="1"/>
    </xf>
    <xf numFmtId="0" fontId="11" fillId="2" borderId="1" xfId="7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/>
    <xf numFmtId="0" fontId="7" fillId="2" borderId="1" xfId="0" applyFont="1" applyFill="1" applyBorder="1" applyAlignment="1" applyProtection="1">
      <alignment horizontal="left" vertical="top" wrapText="1"/>
      <protection hidden="1"/>
    </xf>
    <xf numFmtId="0" fontId="7" fillId="2" borderId="1" xfId="8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>
      <alignment horizontal="right" wrapText="1"/>
    </xf>
    <xf numFmtId="3" fontId="6" fillId="2" borderId="1" xfId="0" applyNumberFormat="1" applyFont="1" applyFill="1" applyBorder="1" applyAlignment="1">
      <alignment horizontal="right" wrapText="1"/>
    </xf>
    <xf numFmtId="0" fontId="7" fillId="2" borderId="1" xfId="5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Font="1" applyFill="1" applyBorder="1" applyAlignment="1">
      <alignment horizontal="left" vertical="top"/>
    </xf>
    <xf numFmtId="0" fontId="6" fillId="2" borderId="1" xfId="2" applyNumberFormat="1" applyFont="1" applyFill="1" applyBorder="1" applyAlignment="1" applyProtection="1">
      <alignment horizontal="left" vertical="top" wrapText="1"/>
    </xf>
    <xf numFmtId="0" fontId="7" fillId="2" borderId="1" xfId="7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 applyProtection="1">
      <alignment vertical="top" wrapText="1"/>
      <protection hidden="1"/>
    </xf>
    <xf numFmtId="165" fontId="11" fillId="2" borderId="1" xfId="0" applyNumberFormat="1" applyFont="1" applyFill="1" applyBorder="1"/>
    <xf numFmtId="3" fontId="11" fillId="2" borderId="1" xfId="0" applyNumberFormat="1" applyFont="1" applyFill="1" applyBorder="1"/>
    <xf numFmtId="3" fontId="6" fillId="2" borderId="1" xfId="0" applyNumberFormat="1" applyFont="1" applyFill="1" applyBorder="1"/>
    <xf numFmtId="49" fontId="6" fillId="2" borderId="1" xfId="3" applyNumberFormat="1" applyFont="1" applyFill="1" applyBorder="1" applyAlignment="1" applyProtection="1">
      <alignment horizontal="center" vertical="top" wrapText="1"/>
      <protection hidden="1"/>
    </xf>
    <xf numFmtId="49" fontId="11" fillId="2" borderId="1" xfId="4" applyNumberFormat="1" applyFont="1" applyFill="1" applyBorder="1" applyAlignment="1" applyProtection="1">
      <alignment horizontal="left" wrapText="1"/>
      <protection hidden="1"/>
    </xf>
    <xf numFmtId="165" fontId="6" fillId="2" borderId="1" xfId="0" applyNumberFormat="1" applyFont="1" applyFill="1" applyBorder="1" applyAlignment="1"/>
    <xf numFmtId="0" fontId="12" fillId="2" borderId="1" xfId="4" applyNumberFormat="1" applyFont="1" applyFill="1" applyBorder="1" applyAlignment="1" applyProtection="1">
      <alignment horizontal="center" wrapText="1"/>
      <protection hidden="1"/>
    </xf>
    <xf numFmtId="0" fontId="11" fillId="2" borderId="0" xfId="4" applyNumberFormat="1" applyFont="1" applyFill="1" applyBorder="1" applyAlignment="1" applyProtection="1">
      <alignment horizontal="center" wrapText="1"/>
      <protection hidden="1"/>
    </xf>
    <xf numFmtId="0" fontId="7" fillId="2" borderId="1" xfId="5" applyNumberFormat="1" applyFont="1" applyFill="1" applyBorder="1" applyAlignment="1" applyProtection="1">
      <alignment horizontal="left" vertical="top" wrapText="1"/>
    </xf>
    <xf numFmtId="0" fontId="10" fillId="2" borderId="0" xfId="0" applyFont="1" applyFill="1"/>
    <xf numFmtId="0" fontId="10" fillId="2" borderId="0" xfId="0" applyFont="1" applyFill="1" applyAlignment="1">
      <alignment horizontal="left" vertical="top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6" fillId="2" borderId="0" xfId="0" applyFont="1" applyFill="1" applyBorder="1"/>
    <xf numFmtId="3" fontId="6" fillId="2" borderId="0" xfId="0" applyNumberFormat="1" applyFont="1" applyFill="1"/>
    <xf numFmtId="3" fontId="6" fillId="2" borderId="0" xfId="0" applyNumberFormat="1" applyFont="1" applyFill="1" applyBorder="1"/>
    <xf numFmtId="0" fontId="11" fillId="2" borderId="0" xfId="0" applyFont="1" applyFill="1" applyAlignment="1">
      <alignment horizontal="left" vertical="top"/>
    </xf>
    <xf numFmtId="0" fontId="6" fillId="2" borderId="0" xfId="0" applyFont="1" applyFill="1" applyAlignment="1">
      <alignment vertical="top"/>
    </xf>
    <xf numFmtId="0" fontId="6" fillId="0" borderId="1" xfId="3" applyNumberFormat="1" applyFont="1" applyFill="1" applyBorder="1" applyAlignment="1" applyProtection="1">
      <alignment horizontal="justify" vertical="top" wrapText="1"/>
    </xf>
    <xf numFmtId="0" fontId="6" fillId="0" borderId="1" xfId="3" applyNumberFormat="1" applyFont="1" applyFill="1" applyBorder="1" applyAlignment="1" applyProtection="1">
      <alignment horizontal="left" vertical="top" wrapText="1"/>
    </xf>
    <xf numFmtId="0" fontId="6" fillId="0" borderId="1" xfId="3" applyNumberFormat="1" applyFont="1" applyFill="1" applyBorder="1" applyAlignment="1" applyProtection="1">
      <alignment horizontal="justify" vertical="top" wrapText="1"/>
      <protection hidden="1"/>
    </xf>
    <xf numFmtId="0" fontId="6" fillId="0" borderId="1" xfId="0" applyFont="1" applyFill="1" applyBorder="1" applyAlignment="1" applyProtection="1">
      <alignment horizontal="justify" vertical="top" wrapText="1"/>
      <protection hidden="1"/>
    </xf>
    <xf numFmtId="49" fontId="6" fillId="0" borderId="1" xfId="5" applyNumberFormat="1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horizontal="right"/>
    </xf>
    <xf numFmtId="0" fontId="6" fillId="0" borderId="1" xfId="3" applyNumberFormat="1" applyFont="1" applyFill="1" applyBorder="1" applyAlignment="1" applyProtection="1">
      <alignment horizontal="left" vertical="top" wrapText="1"/>
      <protection hidden="1"/>
    </xf>
    <xf numFmtId="0" fontId="6" fillId="0" borderId="1" xfId="3" applyFont="1" applyFill="1" applyBorder="1" applyAlignment="1">
      <alignment horizontal="justify" vertical="top" wrapText="1"/>
    </xf>
    <xf numFmtId="0" fontId="10" fillId="2" borderId="0" xfId="0" applyFont="1" applyFill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2" borderId="2" xfId="3" applyNumberFormat="1" applyFont="1" applyFill="1" applyBorder="1" applyAlignment="1" applyProtection="1">
      <alignment horizontal="justify" vertical="top" wrapText="1"/>
      <protection hidden="1"/>
    </xf>
    <xf numFmtId="0" fontId="6" fillId="2" borderId="3" xfId="3" applyNumberFormat="1" applyFont="1" applyFill="1" applyBorder="1" applyAlignment="1" applyProtection="1">
      <alignment horizontal="justify" vertical="top" wrapText="1"/>
      <protection hidden="1"/>
    </xf>
    <xf numFmtId="0" fontId="6" fillId="2" borderId="2" xfId="3" applyNumberFormat="1" applyFont="1" applyFill="1" applyBorder="1" applyAlignment="1" applyProtection="1">
      <alignment horizontal="left" vertical="top" wrapText="1"/>
      <protection hidden="1"/>
    </xf>
    <xf numFmtId="0" fontId="6" fillId="2" borderId="3" xfId="3" applyNumberFormat="1" applyFont="1" applyFill="1" applyBorder="1" applyAlignment="1" applyProtection="1">
      <alignment horizontal="left" vertical="top" wrapText="1"/>
      <protection hidden="1"/>
    </xf>
    <xf numFmtId="0" fontId="6" fillId="2" borderId="2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4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</cellXfs>
  <cellStyles count="13">
    <cellStyle name="Обычный" xfId="0" builtinId="0"/>
    <cellStyle name="Обычный 2" xfId="5"/>
    <cellStyle name="Обычный 2 2" xfId="7"/>
    <cellStyle name="Обычный 3" xfId="9"/>
    <cellStyle name="Обычный 3 2" xfId="10"/>
    <cellStyle name="Обычный 3 2 2" xfId="12"/>
    <cellStyle name="Обычный 3 3" xfId="11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8"/>
  <sheetViews>
    <sheetView tabSelected="1" view="pageBreakPreview" topLeftCell="A669" zoomScaleNormal="90" zoomScaleSheetLayoutView="100" workbookViewId="0">
      <selection activeCell="I825" sqref="I825"/>
    </sheetView>
  </sheetViews>
  <sheetFormatPr defaultRowHeight="12.75" x14ac:dyDescent="0.2"/>
  <cols>
    <col min="1" max="1" width="7" style="43" customWidth="1"/>
    <col min="2" max="2" width="28.7109375" style="162" customWidth="1"/>
    <col min="3" max="3" width="19" style="44" customWidth="1"/>
    <col min="4" max="4" width="16.28515625" style="44" customWidth="1"/>
    <col min="5" max="5" width="17.42578125" style="44" customWidth="1"/>
    <col min="6" max="6" width="17.140625" style="44" customWidth="1"/>
    <col min="7" max="7" width="18.5703125" style="44" hidden="1" customWidth="1"/>
    <col min="8" max="8" width="15.85546875" style="44" hidden="1" customWidth="1"/>
    <col min="9" max="9" width="76.5703125" style="163" customWidth="1"/>
    <col min="10" max="10" width="19.7109375" style="159" customWidth="1"/>
    <col min="11" max="11" width="17.85546875" style="159" customWidth="1"/>
    <col min="12" max="16384" width="9.140625" style="44"/>
  </cols>
  <sheetData>
    <row r="1" spans="1:10" ht="15.75" x14ac:dyDescent="0.25">
      <c r="A1" s="154"/>
      <c r="B1" s="155"/>
      <c r="C1" s="156"/>
      <c r="D1" s="156"/>
      <c r="E1" s="156"/>
      <c r="F1" s="156"/>
      <c r="G1" s="156"/>
      <c r="H1" s="156"/>
      <c r="I1" s="157" t="s">
        <v>419</v>
      </c>
    </row>
    <row r="2" spans="1:10" ht="12.75" customHeight="1" x14ac:dyDescent="0.25">
      <c r="A2" s="154"/>
      <c r="B2" s="155"/>
      <c r="C2" s="156"/>
      <c r="D2" s="156"/>
      <c r="E2" s="156"/>
      <c r="F2" s="156"/>
      <c r="G2" s="156"/>
      <c r="H2" s="156"/>
      <c r="I2" s="158" t="s">
        <v>420</v>
      </c>
    </row>
    <row r="3" spans="1:10" ht="15.75" x14ac:dyDescent="0.25">
      <c r="A3" s="154"/>
      <c r="B3" s="155"/>
      <c r="C3" s="156"/>
      <c r="D3" s="156"/>
      <c r="E3" s="156"/>
      <c r="F3" s="156"/>
      <c r="G3" s="156"/>
      <c r="H3" s="156"/>
      <c r="I3" s="158"/>
    </row>
    <row r="4" spans="1:10" ht="41.25" customHeight="1" x14ac:dyDescent="0.25">
      <c r="A4" s="172" t="s">
        <v>413</v>
      </c>
      <c r="B4" s="172"/>
      <c r="C4" s="172"/>
      <c r="D4" s="172"/>
      <c r="E4" s="172"/>
      <c r="F4" s="172"/>
      <c r="G4" s="172"/>
      <c r="H4" s="172"/>
      <c r="I4" s="172"/>
    </row>
    <row r="5" spans="1:10" ht="18" customHeight="1" x14ac:dyDescent="0.2">
      <c r="B5" s="44"/>
      <c r="I5" s="45" t="s">
        <v>447</v>
      </c>
    </row>
    <row r="6" spans="1:10" ht="39" customHeight="1" x14ac:dyDescent="0.2">
      <c r="A6" s="173" t="s">
        <v>3</v>
      </c>
      <c r="B6" s="173" t="s">
        <v>454</v>
      </c>
      <c r="C6" s="173" t="s">
        <v>453</v>
      </c>
      <c r="D6" s="176" t="s">
        <v>417</v>
      </c>
      <c r="E6" s="177"/>
      <c r="F6" s="173" t="s">
        <v>242</v>
      </c>
      <c r="G6" s="143" t="s">
        <v>1</v>
      </c>
      <c r="H6" s="143" t="s">
        <v>2</v>
      </c>
      <c r="I6" s="173" t="s">
        <v>0</v>
      </c>
    </row>
    <row r="7" spans="1:10" ht="3.75" customHeight="1" x14ac:dyDescent="0.2">
      <c r="A7" s="174"/>
      <c r="B7" s="174"/>
      <c r="C7" s="174"/>
      <c r="D7" s="178"/>
      <c r="E7" s="179"/>
      <c r="F7" s="174"/>
      <c r="G7" s="143"/>
      <c r="H7" s="143"/>
      <c r="I7" s="174"/>
    </row>
    <row r="8" spans="1:10" ht="58.5" customHeight="1" x14ac:dyDescent="0.2">
      <c r="A8" s="175"/>
      <c r="B8" s="175"/>
      <c r="C8" s="175"/>
      <c r="D8" s="143" t="s">
        <v>243</v>
      </c>
      <c r="E8" s="143" t="s">
        <v>244</v>
      </c>
      <c r="F8" s="175"/>
      <c r="G8" s="143"/>
      <c r="H8" s="143"/>
      <c r="I8" s="175"/>
    </row>
    <row r="9" spans="1:10" ht="63.75" customHeight="1" x14ac:dyDescent="0.25">
      <c r="A9" s="35" t="s">
        <v>7</v>
      </c>
      <c r="B9" s="1" t="s">
        <v>4</v>
      </c>
      <c r="C9" s="49">
        <f>C10+C15+C21</f>
        <v>207971900</v>
      </c>
      <c r="D9" s="49">
        <f t="shared" ref="D9:F9" si="0">D10+D15+D21</f>
        <v>113098765</v>
      </c>
      <c r="E9" s="49">
        <f t="shared" si="0"/>
        <v>95672392</v>
      </c>
      <c r="F9" s="49">
        <f t="shared" si="0"/>
        <v>0</v>
      </c>
      <c r="G9" s="124"/>
      <c r="H9" s="124"/>
      <c r="I9" s="5"/>
      <c r="J9" s="41"/>
    </row>
    <row r="10" spans="1:10" ht="66.75" customHeight="1" x14ac:dyDescent="0.25">
      <c r="A10" s="35" t="s">
        <v>5</v>
      </c>
      <c r="B10" s="48" t="s">
        <v>467</v>
      </c>
      <c r="C10" s="49">
        <f t="shared" ref="C10:F10" si="1">C11</f>
        <v>0</v>
      </c>
      <c r="D10" s="49">
        <f t="shared" si="1"/>
        <v>13954625</v>
      </c>
      <c r="E10" s="49">
        <f t="shared" si="1"/>
        <v>10672392</v>
      </c>
      <c r="F10" s="49">
        <f t="shared" si="1"/>
        <v>0</v>
      </c>
      <c r="G10" s="50"/>
      <c r="H10" s="50"/>
      <c r="I10" s="6"/>
      <c r="J10" s="41"/>
    </row>
    <row r="11" spans="1:10" ht="25.5" x14ac:dyDescent="0.25">
      <c r="A11" s="65"/>
      <c r="B11" s="70" t="s">
        <v>104</v>
      </c>
      <c r="C11" s="52">
        <f>C12+C13</f>
        <v>0</v>
      </c>
      <c r="D11" s="52">
        <f t="shared" ref="D11:F11" si="2">D12+D13</f>
        <v>13954625</v>
      </c>
      <c r="E11" s="52">
        <f t="shared" si="2"/>
        <v>10672392</v>
      </c>
      <c r="F11" s="52">
        <f t="shared" si="2"/>
        <v>0</v>
      </c>
      <c r="G11" s="50"/>
      <c r="H11" s="50"/>
      <c r="I11" s="6"/>
      <c r="J11" s="41"/>
    </row>
    <row r="12" spans="1:10" s="31" customFormat="1" ht="32.25" customHeight="1" x14ac:dyDescent="0.25">
      <c r="A12" s="53"/>
      <c r="B12" s="37" t="s">
        <v>245</v>
      </c>
      <c r="C12" s="54"/>
      <c r="D12" s="55">
        <v>10672392</v>
      </c>
      <c r="E12" s="55">
        <v>10672392</v>
      </c>
      <c r="F12" s="54"/>
      <c r="G12" s="56"/>
      <c r="H12" s="56"/>
      <c r="I12" s="4" t="s">
        <v>421</v>
      </c>
      <c r="J12" s="41"/>
    </row>
    <row r="13" spans="1:10" s="31" customFormat="1" ht="31.5" customHeight="1" x14ac:dyDescent="0.25">
      <c r="A13" s="53"/>
      <c r="B13" s="37" t="s">
        <v>246</v>
      </c>
      <c r="C13" s="54"/>
      <c r="D13" s="55">
        <v>3282233</v>
      </c>
      <c r="E13" s="55"/>
      <c r="F13" s="54"/>
      <c r="G13" s="56"/>
      <c r="H13" s="56"/>
      <c r="I13" s="171" t="s">
        <v>469</v>
      </c>
      <c r="J13" s="41"/>
    </row>
    <row r="14" spans="1:10" s="31" customFormat="1" ht="16.5" hidden="1" customHeight="1" x14ac:dyDescent="0.25">
      <c r="A14" s="53"/>
      <c r="B14" s="37"/>
      <c r="C14" s="54"/>
      <c r="D14" s="55"/>
      <c r="E14" s="55"/>
      <c r="F14" s="54"/>
      <c r="G14" s="56"/>
      <c r="H14" s="56"/>
      <c r="I14" s="4"/>
      <c r="J14" s="41"/>
    </row>
    <row r="15" spans="1:10" ht="76.5" x14ac:dyDescent="0.25">
      <c r="A15" s="35" t="s">
        <v>6</v>
      </c>
      <c r="B15" s="48" t="s">
        <v>468</v>
      </c>
      <c r="C15" s="49">
        <f>C16+C19</f>
        <v>20400000</v>
      </c>
      <c r="D15" s="49">
        <f t="shared" ref="D15:F15" si="3">D16+D19</f>
        <v>13600000</v>
      </c>
      <c r="E15" s="49">
        <f t="shared" si="3"/>
        <v>0</v>
      </c>
      <c r="F15" s="49">
        <f t="shared" si="3"/>
        <v>0</v>
      </c>
      <c r="G15" s="144"/>
      <c r="H15" s="144"/>
      <c r="I15" s="6"/>
      <c r="J15" s="41"/>
    </row>
    <row r="16" spans="1:10" ht="38.25" x14ac:dyDescent="0.25">
      <c r="A16" s="35"/>
      <c r="B16" s="70" t="s">
        <v>448</v>
      </c>
      <c r="C16" s="52">
        <f>C17+C18</f>
        <v>20400000</v>
      </c>
      <c r="D16" s="52">
        <f t="shared" ref="D16:F16" si="4">D17+D18</f>
        <v>13600000</v>
      </c>
      <c r="E16" s="52">
        <f t="shared" si="4"/>
        <v>0</v>
      </c>
      <c r="F16" s="52">
        <f t="shared" si="4"/>
        <v>0</v>
      </c>
      <c r="G16" s="144"/>
      <c r="H16" s="144"/>
      <c r="I16" s="6"/>
      <c r="J16" s="41"/>
    </row>
    <row r="17" spans="1:10" ht="42.75" customHeight="1" x14ac:dyDescent="0.25">
      <c r="A17" s="35"/>
      <c r="B17" s="51"/>
      <c r="C17" s="57">
        <v>20400000</v>
      </c>
      <c r="D17" s="57"/>
      <c r="E17" s="57"/>
      <c r="F17" s="57"/>
      <c r="G17" s="144"/>
      <c r="H17" s="144"/>
      <c r="I17" s="4" t="s">
        <v>470</v>
      </c>
      <c r="J17" s="41"/>
    </row>
    <row r="18" spans="1:10" ht="33" customHeight="1" x14ac:dyDescent="0.25">
      <c r="A18" s="35"/>
      <c r="B18" s="37"/>
      <c r="C18" s="55"/>
      <c r="D18" s="57">
        <v>13600000</v>
      </c>
      <c r="E18" s="57"/>
      <c r="F18" s="57"/>
      <c r="G18" s="39"/>
      <c r="H18" s="39"/>
      <c r="I18" s="7" t="s">
        <v>422</v>
      </c>
      <c r="J18" s="41"/>
    </row>
    <row r="19" spans="1:10" ht="38.25" hidden="1" customHeight="1" x14ac:dyDescent="0.25">
      <c r="A19" s="35"/>
      <c r="B19" s="70" t="s">
        <v>66</v>
      </c>
      <c r="C19" s="59"/>
      <c r="D19" s="59"/>
      <c r="E19" s="59"/>
      <c r="F19" s="59"/>
      <c r="G19" s="144"/>
      <c r="H19" s="144"/>
      <c r="I19" s="8"/>
      <c r="J19" s="41"/>
    </row>
    <row r="20" spans="1:10" ht="57.6" hidden="1" customHeight="1" x14ac:dyDescent="0.25">
      <c r="A20" s="35"/>
      <c r="B20" s="60"/>
      <c r="C20" s="59"/>
      <c r="D20" s="61"/>
      <c r="E20" s="61"/>
      <c r="F20" s="59"/>
      <c r="G20" s="144"/>
      <c r="H20" s="144"/>
      <c r="I20" s="9"/>
      <c r="J20" s="41"/>
    </row>
    <row r="21" spans="1:10" ht="52.5" customHeight="1" x14ac:dyDescent="0.25">
      <c r="A21" s="35" t="s">
        <v>9</v>
      </c>
      <c r="B21" s="62" t="s">
        <v>75</v>
      </c>
      <c r="C21" s="63">
        <f t="shared" ref="C21:F21" si="5">C22</f>
        <v>187571900</v>
      </c>
      <c r="D21" s="63">
        <f t="shared" si="5"/>
        <v>85544140</v>
      </c>
      <c r="E21" s="63">
        <f t="shared" si="5"/>
        <v>85000000</v>
      </c>
      <c r="F21" s="63">
        <f t="shared" si="5"/>
        <v>0</v>
      </c>
      <c r="G21" s="144"/>
      <c r="H21" s="144"/>
      <c r="I21" s="4"/>
      <c r="J21" s="41"/>
    </row>
    <row r="22" spans="1:10" ht="38.25" x14ac:dyDescent="0.25">
      <c r="A22" s="35"/>
      <c r="B22" s="70" t="s">
        <v>448</v>
      </c>
      <c r="C22" s="59">
        <f>SUM(C23:C47)</f>
        <v>187571900</v>
      </c>
      <c r="D22" s="59">
        <f t="shared" ref="D22:F22" si="6">SUM(D23:D47)</f>
        <v>85544140</v>
      </c>
      <c r="E22" s="59">
        <f t="shared" si="6"/>
        <v>85000000</v>
      </c>
      <c r="F22" s="59">
        <f t="shared" si="6"/>
        <v>0</v>
      </c>
      <c r="G22" s="144"/>
      <c r="H22" s="144"/>
      <c r="I22" s="4"/>
      <c r="J22" s="41"/>
    </row>
    <row r="23" spans="1:10" ht="25.5" x14ac:dyDescent="0.25">
      <c r="A23" s="35"/>
      <c r="B23" s="37"/>
      <c r="C23" s="55">
        <v>187005600</v>
      </c>
      <c r="D23" s="57"/>
      <c r="E23" s="57"/>
      <c r="F23" s="57"/>
      <c r="G23" s="144"/>
      <c r="H23" s="144"/>
      <c r="I23" s="7" t="s">
        <v>471</v>
      </c>
      <c r="J23" s="41"/>
    </row>
    <row r="24" spans="1:10" ht="54.75" customHeight="1" x14ac:dyDescent="0.25">
      <c r="A24" s="35"/>
      <c r="B24" s="37"/>
      <c r="C24" s="55">
        <v>566300</v>
      </c>
      <c r="D24" s="57"/>
      <c r="E24" s="57"/>
      <c r="F24" s="57"/>
      <c r="G24" s="39"/>
      <c r="H24" s="39"/>
      <c r="I24" s="7" t="s">
        <v>455</v>
      </c>
      <c r="J24" s="41"/>
    </row>
    <row r="25" spans="1:10" ht="38.25" x14ac:dyDescent="0.25">
      <c r="A25" s="35"/>
      <c r="B25" s="37"/>
      <c r="C25" s="55"/>
      <c r="D25" s="57">
        <v>544140</v>
      </c>
      <c r="E25" s="57"/>
      <c r="F25" s="57"/>
      <c r="G25" s="39"/>
      <c r="H25" s="39"/>
      <c r="I25" s="7" t="s">
        <v>472</v>
      </c>
      <c r="J25" s="41"/>
    </row>
    <row r="26" spans="1:10" ht="25.5" x14ac:dyDescent="0.25">
      <c r="A26" s="35"/>
      <c r="B26" s="37"/>
      <c r="C26" s="55"/>
      <c r="D26" s="57">
        <v>10000000</v>
      </c>
      <c r="E26" s="57">
        <v>10000000</v>
      </c>
      <c r="F26" s="57"/>
      <c r="G26" s="39"/>
      <c r="H26" s="39"/>
      <c r="I26" s="7" t="s">
        <v>311</v>
      </c>
      <c r="J26" s="41"/>
    </row>
    <row r="27" spans="1:10" ht="25.5" x14ac:dyDescent="0.25">
      <c r="A27" s="35"/>
      <c r="B27" s="37"/>
      <c r="C27" s="55"/>
      <c r="D27" s="57">
        <f>60000000+15000000</f>
        <v>75000000</v>
      </c>
      <c r="E27" s="57">
        <f>60000000+15000000</f>
        <v>75000000</v>
      </c>
      <c r="F27" s="57"/>
      <c r="G27" s="39"/>
      <c r="H27" s="39"/>
      <c r="I27" s="7" t="s">
        <v>312</v>
      </c>
      <c r="J27" s="41"/>
    </row>
    <row r="28" spans="1:10" ht="15.75" hidden="1" customHeight="1" x14ac:dyDescent="0.25">
      <c r="A28" s="35"/>
      <c r="B28" s="37"/>
      <c r="C28" s="55"/>
      <c r="D28" s="57"/>
      <c r="E28" s="57"/>
      <c r="F28" s="57"/>
      <c r="G28" s="39"/>
      <c r="H28" s="39"/>
      <c r="I28" s="7"/>
      <c r="J28" s="41"/>
    </row>
    <row r="29" spans="1:10" ht="15.75" hidden="1" customHeight="1" x14ac:dyDescent="0.25">
      <c r="A29" s="35"/>
      <c r="B29" s="37"/>
      <c r="C29" s="55"/>
      <c r="D29" s="57"/>
      <c r="E29" s="57"/>
      <c r="F29" s="57"/>
      <c r="G29" s="39"/>
      <c r="H29" s="39"/>
      <c r="I29" s="7"/>
      <c r="J29" s="41"/>
    </row>
    <row r="30" spans="1:10" ht="15.75" hidden="1" customHeight="1" x14ac:dyDescent="0.25">
      <c r="A30" s="35"/>
      <c r="B30" s="37"/>
      <c r="C30" s="55"/>
      <c r="D30" s="57"/>
      <c r="E30" s="57"/>
      <c r="F30" s="57"/>
      <c r="G30" s="39"/>
      <c r="H30" s="39"/>
      <c r="I30" s="10"/>
      <c r="J30" s="41"/>
    </row>
    <row r="31" spans="1:10" ht="15.75" hidden="1" customHeight="1" x14ac:dyDescent="0.25">
      <c r="A31" s="35"/>
      <c r="B31" s="37"/>
      <c r="C31" s="55"/>
      <c r="D31" s="57"/>
      <c r="E31" s="57"/>
      <c r="F31" s="57"/>
      <c r="G31" s="39"/>
      <c r="H31" s="39"/>
      <c r="I31" s="4"/>
      <c r="J31" s="41"/>
    </row>
    <row r="32" spans="1:10" ht="15.75" hidden="1" customHeight="1" x14ac:dyDescent="0.25">
      <c r="A32" s="35"/>
      <c r="B32" s="37"/>
      <c r="C32" s="55"/>
      <c r="D32" s="57"/>
      <c r="E32" s="57"/>
      <c r="F32" s="57"/>
      <c r="G32" s="39"/>
      <c r="H32" s="39"/>
      <c r="I32" s="4"/>
      <c r="J32" s="41"/>
    </row>
    <row r="33" spans="1:10" ht="15.75" hidden="1" customHeight="1" x14ac:dyDescent="0.25">
      <c r="A33" s="35"/>
      <c r="B33" s="37"/>
      <c r="C33" s="55"/>
      <c r="D33" s="57"/>
      <c r="E33" s="57"/>
      <c r="F33" s="57"/>
      <c r="G33" s="39"/>
      <c r="H33" s="39"/>
      <c r="I33" s="4"/>
      <c r="J33" s="41"/>
    </row>
    <row r="34" spans="1:10" ht="15.75" hidden="1" customHeight="1" x14ac:dyDescent="0.25">
      <c r="A34" s="35"/>
      <c r="B34" s="37"/>
      <c r="C34" s="55"/>
      <c r="D34" s="57"/>
      <c r="E34" s="57"/>
      <c r="F34" s="57"/>
      <c r="G34" s="39"/>
      <c r="H34" s="39"/>
      <c r="I34" s="7"/>
      <c r="J34" s="41"/>
    </row>
    <row r="35" spans="1:10" ht="15.75" hidden="1" customHeight="1" x14ac:dyDescent="0.25">
      <c r="A35" s="35"/>
      <c r="B35" s="37"/>
      <c r="C35" s="55"/>
      <c r="D35" s="57"/>
      <c r="E35" s="57"/>
      <c r="F35" s="57"/>
      <c r="G35" s="39"/>
      <c r="H35" s="39"/>
      <c r="I35" s="7"/>
      <c r="J35" s="41"/>
    </row>
    <row r="36" spans="1:10" ht="15.75" hidden="1" customHeight="1" x14ac:dyDescent="0.25">
      <c r="A36" s="35"/>
      <c r="B36" s="37"/>
      <c r="C36" s="55"/>
      <c r="D36" s="57"/>
      <c r="E36" s="57"/>
      <c r="F36" s="57"/>
      <c r="G36" s="39"/>
      <c r="H36" s="39"/>
      <c r="I36" s="7"/>
      <c r="J36" s="41"/>
    </row>
    <row r="37" spans="1:10" ht="15.75" hidden="1" customHeight="1" x14ac:dyDescent="0.25">
      <c r="A37" s="35"/>
      <c r="B37" s="37"/>
      <c r="C37" s="55"/>
      <c r="D37" s="57"/>
      <c r="E37" s="57"/>
      <c r="F37" s="57"/>
      <c r="G37" s="39"/>
      <c r="H37" s="39"/>
      <c r="I37" s="7"/>
      <c r="J37" s="41"/>
    </row>
    <row r="38" spans="1:10" ht="15.75" hidden="1" customHeight="1" x14ac:dyDescent="0.25">
      <c r="A38" s="35"/>
      <c r="B38" s="37"/>
      <c r="C38" s="55"/>
      <c r="D38" s="57"/>
      <c r="E38" s="57"/>
      <c r="F38" s="57"/>
      <c r="G38" s="39"/>
      <c r="H38" s="39"/>
      <c r="I38" s="7"/>
      <c r="J38" s="41"/>
    </row>
    <row r="39" spans="1:10" ht="15.75" hidden="1" customHeight="1" x14ac:dyDescent="0.25">
      <c r="A39" s="35"/>
      <c r="B39" s="37"/>
      <c r="C39" s="55"/>
      <c r="D39" s="57"/>
      <c r="E39" s="57"/>
      <c r="F39" s="57"/>
      <c r="G39" s="39"/>
      <c r="H39" s="39"/>
      <c r="I39" s="7"/>
      <c r="J39" s="41"/>
    </row>
    <row r="40" spans="1:10" ht="15.75" hidden="1" customHeight="1" x14ac:dyDescent="0.25">
      <c r="A40" s="35"/>
      <c r="B40" s="37"/>
      <c r="C40" s="55"/>
      <c r="D40" s="57"/>
      <c r="E40" s="57"/>
      <c r="F40" s="57"/>
      <c r="G40" s="39"/>
      <c r="H40" s="39"/>
      <c r="I40" s="7"/>
      <c r="J40" s="41"/>
    </row>
    <row r="41" spans="1:10" ht="15.75" hidden="1" customHeight="1" x14ac:dyDescent="0.25">
      <c r="A41" s="35"/>
      <c r="B41" s="37"/>
      <c r="C41" s="55"/>
      <c r="D41" s="57"/>
      <c r="E41" s="57"/>
      <c r="F41" s="57"/>
      <c r="G41" s="39"/>
      <c r="H41" s="39"/>
      <c r="I41" s="7"/>
      <c r="J41" s="41"/>
    </row>
    <row r="42" spans="1:10" ht="15.75" hidden="1" customHeight="1" x14ac:dyDescent="0.25">
      <c r="A42" s="35"/>
      <c r="B42" s="37"/>
      <c r="C42" s="55"/>
      <c r="D42" s="57"/>
      <c r="E42" s="57"/>
      <c r="F42" s="57"/>
      <c r="G42" s="39"/>
      <c r="H42" s="39"/>
      <c r="I42" s="7"/>
      <c r="J42" s="41"/>
    </row>
    <row r="43" spans="1:10" ht="15.75" hidden="1" customHeight="1" x14ac:dyDescent="0.25">
      <c r="A43" s="35"/>
      <c r="B43" s="37"/>
      <c r="C43" s="55"/>
      <c r="D43" s="57"/>
      <c r="E43" s="57"/>
      <c r="F43" s="57"/>
      <c r="G43" s="39"/>
      <c r="H43" s="39"/>
      <c r="I43" s="7"/>
      <c r="J43" s="41"/>
    </row>
    <row r="44" spans="1:10" ht="15.75" hidden="1" customHeight="1" x14ac:dyDescent="0.25">
      <c r="A44" s="35"/>
      <c r="B44" s="37"/>
      <c r="C44" s="55"/>
      <c r="D44" s="57"/>
      <c r="E44" s="57"/>
      <c r="F44" s="57"/>
      <c r="G44" s="39"/>
      <c r="H44" s="39"/>
      <c r="I44" s="7"/>
      <c r="J44" s="41"/>
    </row>
    <row r="45" spans="1:10" ht="15.75" hidden="1" customHeight="1" x14ac:dyDescent="0.25">
      <c r="A45" s="35"/>
      <c r="B45" s="60"/>
      <c r="C45" s="55"/>
      <c r="D45" s="55"/>
      <c r="E45" s="55"/>
      <c r="F45" s="57"/>
      <c r="G45" s="39"/>
      <c r="H45" s="39"/>
      <c r="I45" s="7"/>
      <c r="J45" s="41"/>
    </row>
    <row r="46" spans="1:10" ht="15.75" hidden="1" customHeight="1" x14ac:dyDescent="0.25">
      <c r="A46" s="35"/>
      <c r="B46" s="37"/>
      <c r="C46" s="55"/>
      <c r="D46" s="55"/>
      <c r="E46" s="55"/>
      <c r="F46" s="55"/>
      <c r="G46" s="39"/>
      <c r="H46" s="39"/>
      <c r="I46" s="7"/>
      <c r="J46" s="41"/>
    </row>
    <row r="47" spans="1:10" ht="15.75" hidden="1" customHeight="1" x14ac:dyDescent="0.25">
      <c r="A47" s="35"/>
      <c r="B47" s="37"/>
      <c r="C47" s="55"/>
      <c r="D47" s="57"/>
      <c r="E47" s="57"/>
      <c r="F47" s="57"/>
      <c r="G47" s="39"/>
      <c r="H47" s="39"/>
      <c r="I47" s="7"/>
      <c r="J47" s="41"/>
    </row>
    <row r="48" spans="1:10" ht="15.75" hidden="1" customHeight="1" x14ac:dyDescent="0.25">
      <c r="A48" s="35"/>
      <c r="B48" s="37"/>
      <c r="C48" s="55"/>
      <c r="D48" s="55"/>
      <c r="E48" s="55"/>
      <c r="F48" s="55"/>
      <c r="G48" s="39"/>
      <c r="H48" s="39"/>
      <c r="I48" s="6"/>
      <c r="J48" s="41"/>
    </row>
    <row r="49" spans="1:10" ht="61.5" customHeight="1" x14ac:dyDescent="0.25">
      <c r="A49" s="64" t="s">
        <v>76</v>
      </c>
      <c r="B49" s="48" t="s">
        <v>77</v>
      </c>
      <c r="C49" s="49">
        <f>C50+C75+C83+C88+C98+C103+C79</f>
        <v>78118100</v>
      </c>
      <c r="D49" s="49">
        <f>D50+D75+D83+D88+D98+D103+D79</f>
        <v>95680845</v>
      </c>
      <c r="E49" s="49">
        <f>E50+E75+E83+E88+E98+E103+E79</f>
        <v>95180845</v>
      </c>
      <c r="F49" s="49">
        <f>F50+F75+F83+F88+F98+F103+F79</f>
        <v>0</v>
      </c>
      <c r="G49" s="49" t="e">
        <f>G50+G75+#REF!+#REF!+G83+G88+G98</f>
        <v>#REF!</v>
      </c>
      <c r="H49" s="49" t="e">
        <f>H50+H75+#REF!+#REF!+H83+H88+H98</f>
        <v>#REF!</v>
      </c>
      <c r="I49" s="11"/>
      <c r="J49" s="41"/>
    </row>
    <row r="50" spans="1:10" ht="51" x14ac:dyDescent="0.25">
      <c r="A50" s="64" t="s">
        <v>78</v>
      </c>
      <c r="B50" s="48" t="s">
        <v>79</v>
      </c>
      <c r="C50" s="49">
        <f>C51</f>
        <v>20995900</v>
      </c>
      <c r="D50" s="49">
        <f t="shared" ref="D50:F50" si="7">D51</f>
        <v>89430925</v>
      </c>
      <c r="E50" s="49">
        <f t="shared" si="7"/>
        <v>89430925</v>
      </c>
      <c r="F50" s="49">
        <f t="shared" si="7"/>
        <v>0</v>
      </c>
      <c r="G50" s="124"/>
      <c r="H50" s="124"/>
      <c r="I50" s="9"/>
      <c r="J50" s="41"/>
    </row>
    <row r="51" spans="1:10" ht="25.5" x14ac:dyDescent="0.25">
      <c r="A51" s="64"/>
      <c r="B51" s="70" t="s">
        <v>80</v>
      </c>
      <c r="C51" s="52">
        <f t="shared" ref="C51:F51" si="8">SUM(C52:C72)</f>
        <v>20995900</v>
      </c>
      <c r="D51" s="52">
        <f t="shared" si="8"/>
        <v>89430925</v>
      </c>
      <c r="E51" s="52">
        <f t="shared" si="8"/>
        <v>89430925</v>
      </c>
      <c r="F51" s="52">
        <f t="shared" si="8"/>
        <v>0</v>
      </c>
      <c r="G51" s="46"/>
      <c r="H51" s="46"/>
      <c r="I51" s="9"/>
      <c r="J51" s="41"/>
    </row>
    <row r="52" spans="1:10" ht="15.75" hidden="1" customHeight="1" x14ac:dyDescent="0.25">
      <c r="A52" s="64"/>
      <c r="B52" s="37"/>
      <c r="C52" s="55"/>
      <c r="D52" s="52"/>
      <c r="E52" s="52"/>
      <c r="F52" s="52"/>
      <c r="G52" s="46"/>
      <c r="H52" s="46"/>
      <c r="I52" s="9"/>
      <c r="J52" s="41"/>
    </row>
    <row r="53" spans="1:10" ht="76.5" x14ac:dyDescent="0.25">
      <c r="A53" s="64"/>
      <c r="B53" s="37" t="s">
        <v>313</v>
      </c>
      <c r="C53" s="55">
        <v>9908700</v>
      </c>
      <c r="D53" s="52"/>
      <c r="E53" s="52"/>
      <c r="F53" s="52"/>
      <c r="G53" s="46"/>
      <c r="H53" s="46"/>
      <c r="I53" s="9" t="s">
        <v>473</v>
      </c>
      <c r="J53" s="41"/>
    </row>
    <row r="54" spans="1:10" ht="66.75" customHeight="1" x14ac:dyDescent="0.25">
      <c r="A54" s="64"/>
      <c r="B54" s="37" t="s">
        <v>439</v>
      </c>
      <c r="C54" s="55">
        <f>68209400-57122200</f>
        <v>11087200</v>
      </c>
      <c r="D54" s="52"/>
      <c r="E54" s="52"/>
      <c r="F54" s="52"/>
      <c r="G54" s="46"/>
      <c r="H54" s="46"/>
      <c r="I54" s="9" t="s">
        <v>440</v>
      </c>
      <c r="J54" s="41"/>
    </row>
    <row r="55" spans="1:10" ht="63.75" x14ac:dyDescent="0.25">
      <c r="A55" s="64"/>
      <c r="B55" s="37" t="s">
        <v>314</v>
      </c>
      <c r="C55" s="55"/>
      <c r="D55" s="57">
        <f>73795575+182937</f>
        <v>73978512</v>
      </c>
      <c r="E55" s="57">
        <f>73795575+182937</f>
        <v>73978512</v>
      </c>
      <c r="F55" s="52"/>
      <c r="G55" s="46"/>
      <c r="H55" s="46"/>
      <c r="I55" s="9" t="s">
        <v>425</v>
      </c>
      <c r="J55" s="41"/>
    </row>
    <row r="56" spans="1:10" ht="25.5" hidden="1" customHeight="1" x14ac:dyDescent="0.25">
      <c r="A56" s="64"/>
      <c r="B56" s="37" t="s">
        <v>315</v>
      </c>
      <c r="C56" s="55"/>
      <c r="D56" s="55"/>
      <c r="E56" s="55"/>
      <c r="F56" s="55"/>
      <c r="G56" s="46"/>
      <c r="H56" s="46"/>
      <c r="I56" s="9"/>
      <c r="J56" s="41"/>
    </row>
    <row r="57" spans="1:10" ht="33" hidden="1" customHeight="1" x14ac:dyDescent="0.25">
      <c r="A57" s="64"/>
      <c r="B57" s="37"/>
      <c r="C57" s="55"/>
      <c r="D57" s="55"/>
      <c r="E57" s="55"/>
      <c r="F57" s="55"/>
      <c r="G57" s="46"/>
      <c r="H57" s="46"/>
      <c r="I57" s="166"/>
      <c r="J57" s="41"/>
    </row>
    <row r="58" spans="1:10" ht="25.5" x14ac:dyDescent="0.25">
      <c r="A58" s="64"/>
      <c r="B58" s="37" t="s">
        <v>315</v>
      </c>
      <c r="C58" s="55"/>
      <c r="D58" s="55">
        <f>15000000+452413</f>
        <v>15452413</v>
      </c>
      <c r="E58" s="55">
        <f>15000000+452413</f>
        <v>15452413</v>
      </c>
      <c r="F58" s="55"/>
      <c r="G58" s="46"/>
      <c r="H58" s="46"/>
      <c r="I58" s="166" t="s">
        <v>441</v>
      </c>
      <c r="J58" s="41"/>
    </row>
    <row r="59" spans="1:10" ht="25.5" hidden="1" customHeight="1" x14ac:dyDescent="0.25">
      <c r="A59" s="64"/>
      <c r="B59" s="38" t="s">
        <v>316</v>
      </c>
      <c r="C59" s="55"/>
      <c r="D59" s="55"/>
      <c r="E59" s="55"/>
      <c r="F59" s="55"/>
      <c r="G59" s="46"/>
      <c r="H59" s="46"/>
      <c r="I59" s="9"/>
      <c r="J59" s="41"/>
    </row>
    <row r="60" spans="1:10" ht="25.5" hidden="1" customHeight="1" x14ac:dyDescent="0.25">
      <c r="A60" s="64"/>
      <c r="B60" s="37" t="s">
        <v>315</v>
      </c>
      <c r="C60" s="55"/>
      <c r="D60" s="55"/>
      <c r="E60" s="55"/>
      <c r="F60" s="55"/>
      <c r="G60" s="46"/>
      <c r="H60" s="46"/>
      <c r="I60" s="9"/>
      <c r="J60" s="41"/>
    </row>
    <row r="61" spans="1:10" ht="15.75" hidden="1" customHeight="1" x14ac:dyDescent="0.25">
      <c r="A61" s="64"/>
      <c r="B61" s="37"/>
      <c r="C61" s="55"/>
      <c r="D61" s="55"/>
      <c r="E61" s="55"/>
      <c r="F61" s="55"/>
      <c r="G61" s="46"/>
      <c r="H61" s="46"/>
      <c r="I61" s="9"/>
      <c r="J61" s="41"/>
    </row>
    <row r="62" spans="1:10" ht="38.25" hidden="1" customHeight="1" x14ac:dyDescent="0.25">
      <c r="A62" s="64"/>
      <c r="B62" s="60" t="s">
        <v>317</v>
      </c>
      <c r="C62" s="55"/>
      <c r="D62" s="55"/>
      <c r="E62" s="55"/>
      <c r="F62" s="55"/>
      <c r="G62" s="46"/>
      <c r="H62" s="46"/>
      <c r="I62" s="9"/>
      <c r="J62" s="41"/>
    </row>
    <row r="63" spans="1:10" ht="25.5" hidden="1" customHeight="1" x14ac:dyDescent="0.25">
      <c r="A63" s="64"/>
      <c r="B63" s="38" t="s">
        <v>316</v>
      </c>
      <c r="C63" s="55"/>
      <c r="D63" s="55"/>
      <c r="E63" s="55"/>
      <c r="F63" s="55"/>
      <c r="G63" s="46"/>
      <c r="H63" s="46"/>
      <c r="I63" s="9"/>
      <c r="J63" s="41"/>
    </row>
    <row r="64" spans="1:10" ht="38.25" hidden="1" customHeight="1" x14ac:dyDescent="0.25">
      <c r="A64" s="64"/>
      <c r="B64" s="60" t="s">
        <v>317</v>
      </c>
      <c r="C64" s="55"/>
      <c r="D64" s="55"/>
      <c r="E64" s="55"/>
      <c r="F64" s="55"/>
      <c r="G64" s="46"/>
      <c r="H64" s="46"/>
      <c r="I64" s="6"/>
      <c r="J64" s="41"/>
    </row>
    <row r="65" spans="1:10" ht="38.25" hidden="1" customHeight="1" x14ac:dyDescent="0.25">
      <c r="A65" s="64"/>
      <c r="B65" s="60" t="s">
        <v>317</v>
      </c>
      <c r="C65" s="55"/>
      <c r="D65" s="55"/>
      <c r="E65" s="55"/>
      <c r="F65" s="55"/>
      <c r="G65" s="46"/>
      <c r="H65" s="46"/>
      <c r="I65" s="9"/>
      <c r="J65" s="41"/>
    </row>
    <row r="66" spans="1:10" ht="51" hidden="1" customHeight="1" x14ac:dyDescent="0.25">
      <c r="A66" s="64"/>
      <c r="B66" s="37" t="s">
        <v>318</v>
      </c>
      <c r="C66" s="55"/>
      <c r="D66" s="55"/>
      <c r="E66" s="55"/>
      <c r="F66" s="55"/>
      <c r="G66" s="46"/>
      <c r="H66" s="46"/>
      <c r="I66" s="6"/>
      <c r="J66" s="41"/>
    </row>
    <row r="67" spans="1:10" ht="51" hidden="1" customHeight="1" x14ac:dyDescent="0.25">
      <c r="A67" s="64"/>
      <c r="B67" s="37" t="s">
        <v>319</v>
      </c>
      <c r="C67" s="55"/>
      <c r="D67" s="55"/>
      <c r="E67" s="55"/>
      <c r="F67" s="55"/>
      <c r="G67" s="46"/>
      <c r="H67" s="46"/>
      <c r="I67" s="6"/>
      <c r="J67" s="41"/>
    </row>
    <row r="68" spans="1:10" ht="38.25" hidden="1" customHeight="1" x14ac:dyDescent="0.25">
      <c r="A68" s="64"/>
      <c r="B68" s="37" t="s">
        <v>320</v>
      </c>
      <c r="C68" s="55"/>
      <c r="D68" s="55"/>
      <c r="E68" s="55"/>
      <c r="F68" s="55"/>
      <c r="G68" s="46"/>
      <c r="H68" s="46"/>
      <c r="I68" s="6"/>
      <c r="J68" s="41"/>
    </row>
    <row r="69" spans="1:10" ht="38.25" hidden="1" customHeight="1" x14ac:dyDescent="0.25">
      <c r="A69" s="64"/>
      <c r="B69" s="37" t="s">
        <v>321</v>
      </c>
      <c r="C69" s="55"/>
      <c r="D69" s="55"/>
      <c r="E69" s="55"/>
      <c r="F69" s="55"/>
      <c r="G69" s="46"/>
      <c r="H69" s="46"/>
      <c r="I69" s="6"/>
      <c r="J69" s="41"/>
    </row>
    <row r="70" spans="1:10" ht="16.5" hidden="1" customHeight="1" x14ac:dyDescent="0.25">
      <c r="A70" s="64"/>
      <c r="B70" s="37" t="s">
        <v>322</v>
      </c>
      <c r="C70" s="55"/>
      <c r="D70" s="55"/>
      <c r="E70" s="55"/>
      <c r="F70" s="55"/>
      <c r="G70" s="46"/>
      <c r="H70" s="46"/>
      <c r="I70" s="6"/>
      <c r="J70" s="41"/>
    </row>
    <row r="71" spans="1:10" ht="63.75" hidden="1" customHeight="1" x14ac:dyDescent="0.25">
      <c r="A71" s="64"/>
      <c r="B71" s="37" t="s">
        <v>323</v>
      </c>
      <c r="C71" s="55"/>
      <c r="D71" s="55"/>
      <c r="E71" s="55"/>
      <c r="F71" s="55"/>
      <c r="G71" s="46"/>
      <c r="H71" s="46"/>
      <c r="I71" s="6"/>
      <c r="J71" s="41"/>
    </row>
    <row r="72" spans="1:10" ht="15.75" hidden="1" customHeight="1" x14ac:dyDescent="0.25">
      <c r="A72" s="64"/>
      <c r="B72" s="37"/>
      <c r="C72" s="55"/>
      <c r="D72" s="55"/>
      <c r="E72" s="55"/>
      <c r="F72" s="55"/>
      <c r="G72" s="46"/>
      <c r="H72" s="46"/>
      <c r="I72" s="6"/>
      <c r="J72" s="41"/>
    </row>
    <row r="73" spans="1:10" ht="15.75" hidden="1" customHeight="1" x14ac:dyDescent="0.25">
      <c r="A73" s="64"/>
      <c r="B73" s="37"/>
      <c r="C73" s="55"/>
      <c r="D73" s="55"/>
      <c r="E73" s="55"/>
      <c r="F73" s="55"/>
      <c r="G73" s="46"/>
      <c r="H73" s="46"/>
      <c r="I73" s="6"/>
      <c r="J73" s="41"/>
    </row>
    <row r="74" spans="1:10" ht="15.75" hidden="1" customHeight="1" x14ac:dyDescent="0.25">
      <c r="A74" s="64"/>
      <c r="B74" s="37"/>
      <c r="C74" s="55"/>
      <c r="D74" s="55"/>
      <c r="E74" s="55"/>
      <c r="F74" s="55"/>
      <c r="G74" s="46"/>
      <c r="H74" s="46"/>
      <c r="I74" s="6"/>
      <c r="J74" s="41"/>
    </row>
    <row r="75" spans="1:10" ht="60.75" hidden="1" customHeight="1" x14ac:dyDescent="0.25">
      <c r="A75" s="65" t="s">
        <v>105</v>
      </c>
      <c r="B75" s="48" t="s">
        <v>106</v>
      </c>
      <c r="C75" s="66">
        <f>C76</f>
        <v>0</v>
      </c>
      <c r="D75" s="66">
        <f t="shared" ref="D75:F75" si="9">D76</f>
        <v>0</v>
      </c>
      <c r="E75" s="66">
        <f t="shared" si="9"/>
        <v>0</v>
      </c>
      <c r="F75" s="66">
        <f t="shared" si="9"/>
        <v>0</v>
      </c>
      <c r="G75" s="144"/>
      <c r="H75" s="144"/>
      <c r="I75" s="4"/>
      <c r="J75" s="41"/>
    </row>
    <row r="76" spans="1:10" ht="25.5" hidden="1" customHeight="1" x14ac:dyDescent="0.25">
      <c r="A76" s="65"/>
      <c r="B76" s="70" t="s">
        <v>104</v>
      </c>
      <c r="C76" s="66">
        <f t="shared" ref="C76:F76" si="10">C77+C78</f>
        <v>0</v>
      </c>
      <c r="D76" s="66">
        <f t="shared" si="10"/>
        <v>0</v>
      </c>
      <c r="E76" s="66">
        <f t="shared" si="10"/>
        <v>0</v>
      </c>
      <c r="F76" s="66">
        <f t="shared" si="10"/>
        <v>0</v>
      </c>
      <c r="G76" s="144"/>
      <c r="H76" s="144"/>
      <c r="I76" s="4"/>
      <c r="J76" s="41"/>
    </row>
    <row r="77" spans="1:10" ht="63.75" hidden="1" customHeight="1" x14ac:dyDescent="0.25">
      <c r="A77" s="65"/>
      <c r="B77" s="37" t="s">
        <v>247</v>
      </c>
      <c r="C77" s="57"/>
      <c r="D77" s="57"/>
      <c r="E77" s="57"/>
      <c r="F77" s="57"/>
      <c r="G77" s="144"/>
      <c r="H77" s="144"/>
      <c r="I77" s="6"/>
      <c r="J77" s="41"/>
    </row>
    <row r="78" spans="1:10" ht="63.75" hidden="1" customHeight="1" x14ac:dyDescent="0.25">
      <c r="A78" s="65"/>
      <c r="B78" s="37" t="s">
        <v>248</v>
      </c>
      <c r="C78" s="57"/>
      <c r="D78" s="57"/>
      <c r="E78" s="57"/>
      <c r="F78" s="57"/>
      <c r="G78" s="144"/>
      <c r="H78" s="144"/>
      <c r="I78" s="6"/>
      <c r="J78" s="41"/>
    </row>
    <row r="79" spans="1:10" ht="51" hidden="1" customHeight="1" x14ac:dyDescent="0.25">
      <c r="A79" s="65" t="s">
        <v>368</v>
      </c>
      <c r="B79" s="48" t="s">
        <v>369</v>
      </c>
      <c r="C79" s="66"/>
      <c r="D79" s="66"/>
      <c r="E79" s="66"/>
      <c r="F79" s="66"/>
      <c r="G79" s="144"/>
      <c r="H79" s="144"/>
      <c r="I79" s="6"/>
      <c r="J79" s="41"/>
    </row>
    <row r="80" spans="1:10" ht="15.75" hidden="1" customHeight="1" x14ac:dyDescent="0.25">
      <c r="A80" s="65"/>
      <c r="B80" s="37" t="s">
        <v>370</v>
      </c>
      <c r="C80" s="66"/>
      <c r="D80" s="66"/>
      <c r="E80" s="66"/>
      <c r="F80" s="66"/>
      <c r="G80" s="144"/>
      <c r="H80" s="144"/>
      <c r="I80" s="6"/>
      <c r="J80" s="41"/>
    </row>
    <row r="81" spans="1:10" ht="15.75" hidden="1" customHeight="1" x14ac:dyDescent="0.25">
      <c r="A81" s="65"/>
      <c r="B81" s="48"/>
      <c r="C81" s="66"/>
      <c r="D81" s="66"/>
      <c r="E81" s="66"/>
      <c r="F81" s="66"/>
      <c r="G81" s="144"/>
      <c r="H81" s="144"/>
      <c r="I81" s="6"/>
      <c r="J81" s="41"/>
    </row>
    <row r="82" spans="1:10" ht="15.75" hidden="1" customHeight="1" x14ac:dyDescent="0.25">
      <c r="A82" s="65"/>
      <c r="B82" s="48"/>
      <c r="C82" s="66"/>
      <c r="D82" s="66"/>
      <c r="E82" s="66"/>
      <c r="F82" s="66"/>
      <c r="G82" s="144"/>
      <c r="H82" s="144"/>
      <c r="I82" s="6"/>
      <c r="J82" s="41"/>
    </row>
    <row r="83" spans="1:10" ht="51" x14ac:dyDescent="0.25">
      <c r="A83" s="64" t="s">
        <v>81</v>
      </c>
      <c r="B83" s="62" t="s">
        <v>82</v>
      </c>
      <c r="C83" s="49">
        <f>C84</f>
        <v>0</v>
      </c>
      <c r="D83" s="49">
        <f t="shared" ref="D83:F83" si="11">D84</f>
        <v>500000</v>
      </c>
      <c r="E83" s="49">
        <f t="shared" si="11"/>
        <v>0</v>
      </c>
      <c r="F83" s="49">
        <f t="shared" si="11"/>
        <v>0</v>
      </c>
      <c r="G83" s="67"/>
      <c r="H83" s="67"/>
      <c r="I83" s="12"/>
      <c r="J83" s="41"/>
    </row>
    <row r="84" spans="1:10" ht="38.25" x14ac:dyDescent="0.25">
      <c r="A84" s="64"/>
      <c r="B84" s="70" t="s">
        <v>449</v>
      </c>
      <c r="C84" s="52">
        <f>C85+C86</f>
        <v>0</v>
      </c>
      <c r="D84" s="52">
        <f t="shared" ref="D84:H84" si="12">D85+D86</f>
        <v>500000</v>
      </c>
      <c r="E84" s="52">
        <f t="shared" si="12"/>
        <v>0</v>
      </c>
      <c r="F84" s="52">
        <f t="shared" si="12"/>
        <v>0</v>
      </c>
      <c r="G84" s="52">
        <f t="shared" si="12"/>
        <v>0</v>
      </c>
      <c r="H84" s="52">
        <f t="shared" si="12"/>
        <v>0</v>
      </c>
      <c r="I84" s="12"/>
      <c r="J84" s="41"/>
    </row>
    <row r="85" spans="1:10" ht="25.5" x14ac:dyDescent="0.25">
      <c r="A85" s="64"/>
      <c r="B85" s="70"/>
      <c r="C85" s="52"/>
      <c r="D85" s="57">
        <v>500000</v>
      </c>
      <c r="E85" s="57"/>
      <c r="F85" s="57"/>
      <c r="G85" s="69"/>
      <c r="H85" s="69"/>
      <c r="I85" s="13" t="s">
        <v>426</v>
      </c>
      <c r="J85" s="41"/>
    </row>
    <row r="86" spans="1:10" ht="15.75" hidden="1" customHeight="1" x14ac:dyDescent="0.25">
      <c r="A86" s="64"/>
      <c r="B86" s="70"/>
      <c r="C86" s="52"/>
      <c r="D86" s="52">
        <v>0</v>
      </c>
      <c r="E86" s="52">
        <v>0</v>
      </c>
      <c r="F86" s="52"/>
      <c r="G86" s="67"/>
      <c r="H86" s="67"/>
      <c r="I86" s="9"/>
      <c r="J86" s="41"/>
    </row>
    <row r="87" spans="1:10" ht="15.75" hidden="1" customHeight="1" x14ac:dyDescent="0.25">
      <c r="A87" s="64"/>
      <c r="B87" s="37"/>
      <c r="C87" s="57"/>
      <c r="D87" s="57"/>
      <c r="E87" s="57"/>
      <c r="F87" s="57"/>
      <c r="G87" s="69"/>
      <c r="H87" s="69"/>
      <c r="I87" s="13"/>
      <c r="J87" s="41"/>
    </row>
    <row r="88" spans="1:10" ht="59.25" customHeight="1" x14ac:dyDescent="0.25">
      <c r="A88" s="64" t="s">
        <v>122</v>
      </c>
      <c r="B88" s="48" t="s">
        <v>84</v>
      </c>
      <c r="C88" s="66">
        <f>C89+C92+C94+C96</f>
        <v>0</v>
      </c>
      <c r="D88" s="66">
        <f t="shared" ref="D88:E88" si="13">D89+D92+D94+D96</f>
        <v>1459720</v>
      </c>
      <c r="E88" s="66">
        <f t="shared" si="13"/>
        <v>1459720</v>
      </c>
      <c r="F88" s="66">
        <f t="shared" ref="F88" si="14">F89+F92+F94+F96</f>
        <v>0</v>
      </c>
      <c r="G88" s="69"/>
      <c r="H88" s="69"/>
      <c r="I88" s="9"/>
      <c r="J88" s="41"/>
    </row>
    <row r="89" spans="1:10" ht="30.75" hidden="1" customHeight="1" x14ac:dyDescent="0.25">
      <c r="A89" s="64"/>
      <c r="B89" s="70" t="s">
        <v>8</v>
      </c>
      <c r="C89" s="71">
        <f>C91+C90</f>
        <v>0</v>
      </c>
      <c r="D89" s="71">
        <f t="shared" ref="D89:E89" si="15">D91+D90</f>
        <v>0</v>
      </c>
      <c r="E89" s="71">
        <f t="shared" si="15"/>
        <v>0</v>
      </c>
      <c r="F89" s="71">
        <f t="shared" ref="F89" si="16">F91+F90</f>
        <v>0</v>
      </c>
      <c r="G89" s="69"/>
      <c r="H89" s="69"/>
      <c r="I89" s="9"/>
      <c r="J89" s="41"/>
    </row>
    <row r="90" spans="1:10" ht="15.75" hidden="1" customHeight="1" x14ac:dyDescent="0.25">
      <c r="A90" s="64"/>
      <c r="B90" s="70"/>
      <c r="C90" s="71"/>
      <c r="D90" s="71"/>
      <c r="E90" s="71"/>
      <c r="F90" s="71"/>
      <c r="G90" s="69"/>
      <c r="H90" s="69"/>
      <c r="I90" s="9"/>
      <c r="J90" s="41"/>
    </row>
    <row r="91" spans="1:10" ht="16.5" hidden="1" customHeight="1" x14ac:dyDescent="0.25">
      <c r="A91" s="72"/>
      <c r="B91" s="37"/>
      <c r="C91" s="52"/>
      <c r="D91" s="57"/>
      <c r="E91" s="57"/>
      <c r="F91" s="52"/>
      <c r="G91" s="46"/>
      <c r="H91" s="46"/>
      <c r="I91" s="13"/>
      <c r="J91" s="41"/>
    </row>
    <row r="92" spans="1:10" ht="25.5" hidden="1" customHeight="1" x14ac:dyDescent="0.25">
      <c r="A92" s="72"/>
      <c r="B92" s="70" t="s">
        <v>80</v>
      </c>
      <c r="C92" s="71">
        <f>C93</f>
        <v>0</v>
      </c>
      <c r="D92" s="71">
        <f t="shared" ref="D92:F92" si="17">D93</f>
        <v>0</v>
      </c>
      <c r="E92" s="71">
        <f t="shared" si="17"/>
        <v>0</v>
      </c>
      <c r="F92" s="71">
        <f t="shared" si="17"/>
        <v>0</v>
      </c>
      <c r="G92" s="46"/>
      <c r="H92" s="46"/>
      <c r="I92" s="13"/>
      <c r="J92" s="41"/>
    </row>
    <row r="93" spans="1:10" ht="16.5" hidden="1" customHeight="1" x14ac:dyDescent="0.25">
      <c r="A93" s="72"/>
      <c r="B93" s="37"/>
      <c r="C93" s="52"/>
      <c r="D93" s="57"/>
      <c r="E93" s="57"/>
      <c r="F93" s="52"/>
      <c r="G93" s="46"/>
      <c r="H93" s="46"/>
      <c r="I93" s="13"/>
      <c r="J93" s="41"/>
    </row>
    <row r="94" spans="1:10" ht="38.25" x14ac:dyDescent="0.25">
      <c r="A94" s="72"/>
      <c r="B94" s="70" t="s">
        <v>449</v>
      </c>
      <c r="C94" s="71">
        <f>C95</f>
        <v>0</v>
      </c>
      <c r="D94" s="71">
        <f t="shared" ref="D94:F94" si="18">D95</f>
        <v>1459720</v>
      </c>
      <c r="E94" s="71">
        <f t="shared" si="18"/>
        <v>1459720</v>
      </c>
      <c r="F94" s="71">
        <f t="shared" si="18"/>
        <v>0</v>
      </c>
      <c r="G94" s="46"/>
      <c r="H94" s="46"/>
      <c r="I94" s="14"/>
      <c r="J94" s="41"/>
    </row>
    <row r="95" spans="1:10" ht="38.25" x14ac:dyDescent="0.25">
      <c r="A95" s="72"/>
      <c r="B95" s="37"/>
      <c r="C95" s="52"/>
      <c r="D95" s="57">
        <v>1459720</v>
      </c>
      <c r="E95" s="57">
        <v>1459720</v>
      </c>
      <c r="F95" s="52"/>
      <c r="G95" s="46"/>
      <c r="H95" s="46"/>
      <c r="I95" s="13" t="s">
        <v>424</v>
      </c>
      <c r="J95" s="41"/>
    </row>
    <row r="96" spans="1:10" ht="25.5" hidden="1" customHeight="1" x14ac:dyDescent="0.25">
      <c r="A96" s="72"/>
      <c r="B96" s="70" t="s">
        <v>83</v>
      </c>
      <c r="C96" s="71">
        <f>C97</f>
        <v>0</v>
      </c>
      <c r="D96" s="71"/>
      <c r="E96" s="71"/>
      <c r="F96" s="71">
        <f t="shared" ref="F96" si="19">F97</f>
        <v>0</v>
      </c>
      <c r="G96" s="46"/>
      <c r="H96" s="46"/>
      <c r="I96" s="13"/>
      <c r="J96" s="41"/>
    </row>
    <row r="97" spans="1:10" ht="16.5" hidden="1" customHeight="1" x14ac:dyDescent="0.25">
      <c r="A97" s="72"/>
      <c r="B97" s="37"/>
      <c r="C97" s="52"/>
      <c r="D97" s="57"/>
      <c r="E97" s="57"/>
      <c r="F97" s="52"/>
      <c r="G97" s="46"/>
      <c r="H97" s="46"/>
      <c r="I97" s="13"/>
      <c r="J97" s="41"/>
    </row>
    <row r="98" spans="1:10" ht="51" hidden="1" customHeight="1" x14ac:dyDescent="0.25">
      <c r="A98" s="64" t="s">
        <v>204</v>
      </c>
      <c r="B98" s="48" t="s">
        <v>205</v>
      </c>
      <c r="C98" s="49">
        <f t="shared" ref="C98:F98" si="20">C99</f>
        <v>0</v>
      </c>
      <c r="D98" s="49">
        <f t="shared" si="20"/>
        <v>0</v>
      </c>
      <c r="E98" s="49">
        <f t="shared" si="20"/>
        <v>0</v>
      </c>
      <c r="F98" s="49">
        <f t="shared" si="20"/>
        <v>0</v>
      </c>
      <c r="G98" s="46"/>
      <c r="H98" s="46"/>
      <c r="I98" s="13"/>
      <c r="J98" s="41"/>
    </row>
    <row r="99" spans="1:10" ht="15.75" hidden="1" customHeight="1" x14ac:dyDescent="0.25">
      <c r="A99" s="72"/>
      <c r="B99" s="70" t="s">
        <v>54</v>
      </c>
      <c r="C99" s="52">
        <f>C100+C101+C102</f>
        <v>0</v>
      </c>
      <c r="D99" s="52"/>
      <c r="E99" s="52"/>
      <c r="F99" s="52">
        <f t="shared" ref="F99" si="21">F100+F101+F102</f>
        <v>0</v>
      </c>
      <c r="G99" s="46"/>
      <c r="H99" s="46"/>
      <c r="I99" s="13"/>
      <c r="J99" s="41"/>
    </row>
    <row r="100" spans="1:10" ht="63.75" hidden="1" customHeight="1" x14ac:dyDescent="0.25">
      <c r="A100" s="72"/>
      <c r="B100" s="37" t="s">
        <v>324</v>
      </c>
      <c r="C100" s="52"/>
      <c r="D100" s="57"/>
      <c r="E100" s="57"/>
      <c r="F100" s="52"/>
      <c r="G100" s="46"/>
      <c r="H100" s="46"/>
      <c r="I100" s="13"/>
      <c r="J100" s="41"/>
    </row>
    <row r="101" spans="1:10" ht="15.75" hidden="1" customHeight="1" x14ac:dyDescent="0.25">
      <c r="A101" s="72"/>
      <c r="B101" s="37"/>
      <c r="C101" s="52"/>
      <c r="D101" s="57"/>
      <c r="E101" s="57"/>
      <c r="F101" s="57"/>
      <c r="G101" s="46"/>
      <c r="H101" s="46"/>
      <c r="I101" s="13"/>
      <c r="J101" s="41"/>
    </row>
    <row r="102" spans="1:10" ht="15.75" hidden="1" customHeight="1" x14ac:dyDescent="0.25">
      <c r="A102" s="72"/>
      <c r="B102" s="37"/>
      <c r="C102" s="52"/>
      <c r="D102" s="52"/>
      <c r="E102" s="52"/>
      <c r="F102" s="57"/>
      <c r="G102" s="46"/>
      <c r="H102" s="46"/>
      <c r="I102" s="13"/>
      <c r="J102" s="41"/>
    </row>
    <row r="103" spans="1:10" ht="38.25" x14ac:dyDescent="0.25">
      <c r="A103" s="64" t="s">
        <v>206</v>
      </c>
      <c r="B103" s="48" t="s">
        <v>207</v>
      </c>
      <c r="C103" s="49">
        <f>C104</f>
        <v>57122200</v>
      </c>
      <c r="D103" s="49">
        <f t="shared" ref="D103:F103" si="22">D104</f>
        <v>4290200</v>
      </c>
      <c r="E103" s="49">
        <f t="shared" si="22"/>
        <v>4290200</v>
      </c>
      <c r="F103" s="49">
        <f t="shared" si="22"/>
        <v>0</v>
      </c>
      <c r="G103" s="46"/>
      <c r="H103" s="46"/>
      <c r="I103" s="13"/>
      <c r="J103" s="41"/>
    </row>
    <row r="104" spans="1:10" ht="25.5" x14ac:dyDescent="0.25">
      <c r="A104" s="72"/>
      <c r="B104" s="70" t="s">
        <v>80</v>
      </c>
      <c r="C104" s="52">
        <f>C105+C106</f>
        <v>57122200</v>
      </c>
      <c r="D104" s="52">
        <f t="shared" ref="D104:E104" si="23">D105+D106</f>
        <v>4290200</v>
      </c>
      <c r="E104" s="52">
        <f t="shared" si="23"/>
        <v>4290200</v>
      </c>
      <c r="F104" s="52">
        <f>F106</f>
        <v>0</v>
      </c>
      <c r="G104" s="46"/>
      <c r="H104" s="46"/>
      <c r="I104" s="13"/>
      <c r="J104" s="41"/>
    </row>
    <row r="105" spans="1:10" ht="66.75" customHeight="1" x14ac:dyDescent="0.25">
      <c r="A105" s="64"/>
      <c r="B105" s="37" t="s">
        <v>325</v>
      </c>
      <c r="C105" s="55"/>
      <c r="D105" s="55">
        <v>4290200</v>
      </c>
      <c r="E105" s="55">
        <v>4290200</v>
      </c>
      <c r="F105" s="55"/>
      <c r="G105" s="46"/>
      <c r="H105" s="46"/>
      <c r="I105" s="9" t="s">
        <v>474</v>
      </c>
      <c r="J105" s="41"/>
    </row>
    <row r="106" spans="1:10" ht="68.25" customHeight="1" x14ac:dyDescent="0.25">
      <c r="A106" s="72"/>
      <c r="B106" s="37" t="s">
        <v>438</v>
      </c>
      <c r="C106" s="55">
        <f>57122200</f>
        <v>57122200</v>
      </c>
      <c r="D106" s="52"/>
      <c r="E106" s="52"/>
      <c r="F106" s="52"/>
      <c r="G106" s="46"/>
      <c r="H106" s="46"/>
      <c r="I106" s="9" t="s">
        <v>442</v>
      </c>
      <c r="J106" s="41"/>
    </row>
    <row r="107" spans="1:10" ht="38.25" x14ac:dyDescent="0.25">
      <c r="A107" s="35" t="s">
        <v>85</v>
      </c>
      <c r="B107" s="73" t="s">
        <v>86</v>
      </c>
      <c r="C107" s="49">
        <f t="shared" ref="C107:F107" si="24">C108+C126+C131</f>
        <v>290582500</v>
      </c>
      <c r="D107" s="49">
        <f t="shared" si="24"/>
        <v>3821715</v>
      </c>
      <c r="E107" s="49">
        <f t="shared" si="24"/>
        <v>3821715</v>
      </c>
      <c r="F107" s="49">
        <f t="shared" si="24"/>
        <v>0</v>
      </c>
      <c r="G107" s="124"/>
      <c r="H107" s="124"/>
      <c r="I107" s="14"/>
      <c r="J107" s="41"/>
    </row>
    <row r="108" spans="1:10" ht="51" x14ac:dyDescent="0.25">
      <c r="A108" s="35" t="s">
        <v>87</v>
      </c>
      <c r="B108" s="73" t="s">
        <v>88</v>
      </c>
      <c r="C108" s="49">
        <f t="shared" ref="C108:F108" si="25">C109</f>
        <v>290582500</v>
      </c>
      <c r="D108" s="49">
        <f t="shared" si="25"/>
        <v>3821715</v>
      </c>
      <c r="E108" s="49">
        <f t="shared" si="25"/>
        <v>3821715</v>
      </c>
      <c r="F108" s="49">
        <f t="shared" si="25"/>
        <v>0</v>
      </c>
      <c r="G108" s="49">
        <f>SUM(G110:G125)</f>
        <v>0</v>
      </c>
      <c r="H108" s="49">
        <f>SUM(H110:H125)</f>
        <v>0</v>
      </c>
      <c r="I108" s="9"/>
      <c r="J108" s="41"/>
    </row>
    <row r="109" spans="1:10" ht="43.5" customHeight="1" x14ac:dyDescent="0.25">
      <c r="A109" s="35"/>
      <c r="B109" s="89" t="s">
        <v>89</v>
      </c>
      <c r="C109" s="52">
        <f t="shared" ref="C109:F109" si="26">SUM(C110:C125)</f>
        <v>290582500</v>
      </c>
      <c r="D109" s="52">
        <f t="shared" si="26"/>
        <v>3821715</v>
      </c>
      <c r="E109" s="52">
        <f t="shared" si="26"/>
        <v>3821715</v>
      </c>
      <c r="F109" s="52">
        <f t="shared" si="26"/>
        <v>0</v>
      </c>
      <c r="G109" s="52" t="e">
        <f>G110+G111+G112+G114+G116+G119+G120+G121+G122+G123+#REF!+#REF!+#REF!+#REF!+#REF!+#REF!+#REF!+#REF!+#REF!+#REF!+#REF!+#REF!+#REF!+#REF!+#REF!+#REF!+#REF!+#REF!+#REF!+#REF!+#REF!+G124+#REF!</f>
        <v>#REF!</v>
      </c>
      <c r="H109" s="52" t="e">
        <f>H110+H111+H112+H114+H116+H119+H120+H121+H122+H123+#REF!+#REF!+#REF!+#REF!+#REF!+#REF!+#REF!+#REF!+#REF!+#REF!+#REF!+#REF!+#REF!+#REF!+#REF!+#REF!+#REF!+#REF!+#REF!+#REF!+#REF!+H124+#REF!</f>
        <v>#REF!</v>
      </c>
      <c r="I109" s="9"/>
      <c r="J109" s="41"/>
    </row>
    <row r="110" spans="1:10" ht="68.25" customHeight="1" x14ac:dyDescent="0.25">
      <c r="A110" s="35"/>
      <c r="B110" s="38" t="s">
        <v>278</v>
      </c>
      <c r="C110" s="55">
        <v>22769300</v>
      </c>
      <c r="D110" s="55"/>
      <c r="E110" s="55"/>
      <c r="F110" s="55"/>
      <c r="G110" s="46"/>
      <c r="H110" s="46"/>
      <c r="I110" s="165" t="s">
        <v>477</v>
      </c>
      <c r="J110" s="41"/>
    </row>
    <row r="111" spans="1:10" ht="79.5" hidden="1" customHeight="1" x14ac:dyDescent="0.25">
      <c r="A111" s="35"/>
      <c r="B111" s="38" t="s">
        <v>279</v>
      </c>
      <c r="C111" s="55"/>
      <c r="D111" s="55"/>
      <c r="E111" s="55"/>
      <c r="F111" s="55"/>
      <c r="G111" s="46"/>
      <c r="H111" s="46"/>
      <c r="I111" s="6"/>
      <c r="J111" s="41"/>
    </row>
    <row r="112" spans="1:10" ht="89.25" hidden="1" customHeight="1" x14ac:dyDescent="0.25">
      <c r="A112" s="35"/>
      <c r="B112" s="38" t="s">
        <v>280</v>
      </c>
      <c r="C112" s="55"/>
      <c r="D112" s="55"/>
      <c r="E112" s="55"/>
      <c r="F112" s="55"/>
      <c r="G112" s="46"/>
      <c r="H112" s="46"/>
      <c r="I112" s="6"/>
      <c r="J112" s="41"/>
    </row>
    <row r="113" spans="1:10" ht="80.25" customHeight="1" x14ac:dyDescent="0.25">
      <c r="A113" s="74"/>
      <c r="B113" s="75" t="s">
        <v>475</v>
      </c>
      <c r="C113" s="55">
        <v>267798000</v>
      </c>
      <c r="D113" s="76"/>
      <c r="E113" s="76"/>
      <c r="F113" s="76"/>
      <c r="G113" s="39"/>
      <c r="H113" s="39"/>
      <c r="I113" s="6" t="s">
        <v>478</v>
      </c>
      <c r="J113" s="41"/>
    </row>
    <row r="114" spans="1:10" ht="76.5" hidden="1" customHeight="1" x14ac:dyDescent="0.25">
      <c r="A114" s="74"/>
      <c r="B114" s="75" t="s">
        <v>326</v>
      </c>
      <c r="C114" s="55"/>
      <c r="D114" s="76"/>
      <c r="E114" s="76"/>
      <c r="F114" s="76"/>
      <c r="G114" s="39"/>
      <c r="H114" s="39"/>
      <c r="I114" s="6"/>
      <c r="J114" s="41"/>
    </row>
    <row r="115" spans="1:10" ht="76.5" hidden="1" customHeight="1" x14ac:dyDescent="0.25">
      <c r="A115" s="74"/>
      <c r="B115" s="75" t="s">
        <v>326</v>
      </c>
      <c r="C115" s="55"/>
      <c r="D115" s="76"/>
      <c r="E115" s="76"/>
      <c r="F115" s="76"/>
      <c r="G115" s="39"/>
      <c r="H115" s="39"/>
      <c r="I115" s="6"/>
      <c r="J115" s="41"/>
    </row>
    <row r="116" spans="1:10" ht="89.25" hidden="1" customHeight="1" x14ac:dyDescent="0.25">
      <c r="A116" s="35"/>
      <c r="B116" s="38" t="s">
        <v>327</v>
      </c>
      <c r="C116" s="55"/>
      <c r="D116" s="55"/>
      <c r="E116" s="55"/>
      <c r="F116" s="55"/>
      <c r="G116" s="46"/>
      <c r="H116" s="46"/>
      <c r="I116" s="6"/>
      <c r="J116" s="41"/>
    </row>
    <row r="117" spans="1:10" ht="143.25" customHeight="1" x14ac:dyDescent="0.25">
      <c r="A117" s="35"/>
      <c r="B117" s="38" t="s">
        <v>479</v>
      </c>
      <c r="C117" s="55">
        <v>15200</v>
      </c>
      <c r="D117" s="55"/>
      <c r="E117" s="55"/>
      <c r="F117" s="55"/>
      <c r="G117" s="46"/>
      <c r="H117" s="46"/>
      <c r="I117" s="6" t="s">
        <v>427</v>
      </c>
      <c r="J117" s="41"/>
    </row>
    <row r="118" spans="1:10" ht="66" customHeight="1" x14ac:dyDescent="0.25">
      <c r="A118" s="35"/>
      <c r="B118" s="38" t="s">
        <v>476</v>
      </c>
      <c r="C118" s="55"/>
      <c r="D118" s="55">
        <v>3821715</v>
      </c>
      <c r="E118" s="55">
        <v>3821715</v>
      </c>
      <c r="F118" s="55"/>
      <c r="G118" s="46"/>
      <c r="H118" s="46"/>
      <c r="I118" s="6" t="s">
        <v>480</v>
      </c>
      <c r="J118" s="41"/>
    </row>
    <row r="119" spans="1:10" ht="76.5" hidden="1" customHeight="1" x14ac:dyDescent="0.25">
      <c r="A119" s="35"/>
      <c r="B119" s="141" t="s">
        <v>328</v>
      </c>
      <c r="C119" s="55"/>
      <c r="D119" s="55"/>
      <c r="E119" s="55"/>
      <c r="F119" s="55"/>
      <c r="G119" s="46"/>
      <c r="H119" s="46"/>
      <c r="I119" s="6"/>
      <c r="J119" s="41"/>
    </row>
    <row r="120" spans="1:10" ht="63.75" hidden="1" customHeight="1" x14ac:dyDescent="0.25">
      <c r="A120" s="35"/>
      <c r="B120" s="60" t="s">
        <v>365</v>
      </c>
      <c r="C120" s="77"/>
      <c r="D120" s="55"/>
      <c r="E120" s="55"/>
      <c r="F120" s="55"/>
      <c r="G120" s="46"/>
      <c r="H120" s="46"/>
      <c r="I120" s="6"/>
      <c r="J120" s="41"/>
    </row>
    <row r="121" spans="1:10" ht="51" hidden="1" customHeight="1" x14ac:dyDescent="0.25">
      <c r="A121" s="35"/>
      <c r="B121" s="60" t="s">
        <v>366</v>
      </c>
      <c r="C121" s="55"/>
      <c r="D121" s="55"/>
      <c r="E121" s="55"/>
      <c r="F121" s="55"/>
      <c r="G121" s="46"/>
      <c r="H121" s="46"/>
      <c r="I121" s="6"/>
      <c r="J121" s="41"/>
    </row>
    <row r="122" spans="1:10" ht="51" hidden="1" customHeight="1" x14ac:dyDescent="0.25">
      <c r="A122" s="35"/>
      <c r="B122" s="38" t="s">
        <v>367</v>
      </c>
      <c r="C122" s="77"/>
      <c r="D122" s="55"/>
      <c r="E122" s="55"/>
      <c r="F122" s="55"/>
      <c r="G122" s="46"/>
      <c r="H122" s="46"/>
      <c r="I122" s="6"/>
      <c r="J122" s="41"/>
    </row>
    <row r="123" spans="1:10" ht="15.75" hidden="1" customHeight="1" x14ac:dyDescent="0.25">
      <c r="A123" s="35"/>
      <c r="B123" s="38"/>
      <c r="C123" s="55"/>
      <c r="D123" s="55"/>
      <c r="E123" s="55"/>
      <c r="F123" s="55"/>
      <c r="G123" s="46"/>
      <c r="H123" s="46"/>
      <c r="I123" s="8"/>
      <c r="J123" s="41"/>
    </row>
    <row r="124" spans="1:10" ht="15.75" hidden="1" customHeight="1" x14ac:dyDescent="0.25">
      <c r="A124" s="64"/>
      <c r="B124" s="60"/>
      <c r="C124" s="55"/>
      <c r="D124" s="76"/>
      <c r="E124" s="76"/>
      <c r="F124" s="55"/>
      <c r="G124" s="39"/>
      <c r="H124" s="39"/>
      <c r="I124" s="6"/>
      <c r="J124" s="41"/>
    </row>
    <row r="125" spans="1:10" ht="19.5" hidden="1" customHeight="1" x14ac:dyDescent="0.25">
      <c r="A125" s="74"/>
      <c r="B125" s="78"/>
      <c r="C125" s="55"/>
      <c r="D125" s="76"/>
      <c r="E125" s="76"/>
      <c r="F125" s="76"/>
      <c r="G125" s="39"/>
      <c r="H125" s="39"/>
      <c r="I125" s="6"/>
      <c r="J125" s="41"/>
    </row>
    <row r="126" spans="1:10" ht="51" hidden="1" customHeight="1" x14ac:dyDescent="0.25">
      <c r="A126" s="79" t="s">
        <v>90</v>
      </c>
      <c r="B126" s="73" t="s">
        <v>91</v>
      </c>
      <c r="C126" s="49">
        <f>C127</f>
        <v>0</v>
      </c>
      <c r="D126" s="49">
        <f t="shared" ref="D126:F126" si="27">D127</f>
        <v>0</v>
      </c>
      <c r="E126" s="49">
        <f t="shared" si="27"/>
        <v>0</v>
      </c>
      <c r="F126" s="49">
        <f t="shared" si="27"/>
        <v>0</v>
      </c>
      <c r="G126" s="39"/>
      <c r="H126" s="39"/>
      <c r="I126" s="14"/>
      <c r="J126" s="41"/>
    </row>
    <row r="127" spans="1:10" ht="25.5" hidden="1" customHeight="1" x14ac:dyDescent="0.25">
      <c r="A127" s="79"/>
      <c r="B127" s="70" t="s">
        <v>104</v>
      </c>
      <c r="C127" s="52">
        <f t="shared" ref="C127:F127" si="28">C128+C129+C130</f>
        <v>0</v>
      </c>
      <c r="D127" s="52">
        <f t="shared" ref="D127:E127" si="29">D128+D129+D130</f>
        <v>0</v>
      </c>
      <c r="E127" s="52">
        <f t="shared" si="29"/>
        <v>0</v>
      </c>
      <c r="F127" s="52">
        <f t="shared" si="28"/>
        <v>0</v>
      </c>
      <c r="G127" s="52" t="e">
        <f>G128+G130+#REF!+#REF!</f>
        <v>#REF!</v>
      </c>
      <c r="H127" s="52" t="e">
        <f>H128+H130+#REF!+#REF!</f>
        <v>#REF!</v>
      </c>
      <c r="I127" s="14"/>
      <c r="J127" s="41"/>
    </row>
    <row r="128" spans="1:10" ht="79.5" hidden="1" customHeight="1" x14ac:dyDescent="0.25">
      <c r="A128" s="79"/>
      <c r="B128" s="78" t="s">
        <v>249</v>
      </c>
      <c r="C128" s="80"/>
      <c r="D128" s="57"/>
      <c r="E128" s="81"/>
      <c r="F128" s="82"/>
      <c r="G128" s="83"/>
      <c r="H128" s="83"/>
      <c r="I128" s="15"/>
      <c r="J128" s="41"/>
    </row>
    <row r="129" spans="1:10" ht="15.75" hidden="1" customHeight="1" x14ac:dyDescent="0.25">
      <c r="A129" s="79"/>
      <c r="B129" s="60"/>
      <c r="C129" s="84"/>
      <c r="D129" s="85"/>
      <c r="E129" s="85"/>
      <c r="F129" s="55"/>
      <c r="G129" s="39"/>
      <c r="H129" s="39"/>
      <c r="I129" s="9"/>
      <c r="J129" s="41"/>
    </row>
    <row r="130" spans="1:10" ht="15.75" hidden="1" customHeight="1" x14ac:dyDescent="0.25">
      <c r="A130" s="79"/>
      <c r="B130" s="37"/>
      <c r="C130" s="84"/>
      <c r="D130" s="85"/>
      <c r="E130" s="85"/>
      <c r="F130" s="84"/>
      <c r="G130" s="86"/>
      <c r="H130" s="86"/>
      <c r="I130" s="9"/>
      <c r="J130" s="41"/>
    </row>
    <row r="131" spans="1:10" ht="44.25" hidden="1" customHeight="1" x14ac:dyDescent="0.25">
      <c r="A131" s="35" t="s">
        <v>92</v>
      </c>
      <c r="B131" s="87" t="s">
        <v>93</v>
      </c>
      <c r="C131" s="49">
        <f>C132+C135+C138+C142+C145+C149+C156+C151</f>
        <v>0</v>
      </c>
      <c r="D131" s="49">
        <f t="shared" ref="D131:F131" si="30">D132+D135+D138+D142+D145+D149+D156+D151</f>
        <v>0</v>
      </c>
      <c r="E131" s="49">
        <f t="shared" si="30"/>
        <v>0</v>
      </c>
      <c r="F131" s="49">
        <f t="shared" si="30"/>
        <v>0</v>
      </c>
      <c r="G131" s="39"/>
      <c r="H131" s="39"/>
      <c r="I131" s="9"/>
      <c r="J131" s="41"/>
    </row>
    <row r="132" spans="1:10" ht="38.25" hidden="1" customHeight="1" x14ac:dyDescent="0.25">
      <c r="A132" s="35"/>
      <c r="B132" s="70" t="s">
        <v>69</v>
      </c>
      <c r="C132" s="52">
        <f>C133+C134</f>
        <v>0</v>
      </c>
      <c r="D132" s="52">
        <f t="shared" ref="D132:F132" si="31">D133+D134</f>
        <v>0</v>
      </c>
      <c r="E132" s="52">
        <f t="shared" si="31"/>
        <v>0</v>
      </c>
      <c r="F132" s="52">
        <f t="shared" si="31"/>
        <v>0</v>
      </c>
      <c r="G132" s="39"/>
      <c r="H132" s="39"/>
      <c r="I132" s="9"/>
      <c r="J132" s="41"/>
    </row>
    <row r="133" spans="1:10" ht="15.75" hidden="1" customHeight="1" x14ac:dyDescent="0.25">
      <c r="A133" s="35"/>
      <c r="B133" s="58" t="s">
        <v>402</v>
      </c>
      <c r="C133" s="55"/>
      <c r="D133" s="55"/>
      <c r="E133" s="55"/>
      <c r="F133" s="55"/>
      <c r="G133" s="39"/>
      <c r="H133" s="39"/>
      <c r="I133" s="15"/>
      <c r="J133" s="41"/>
    </row>
    <row r="134" spans="1:10" ht="15.75" hidden="1" customHeight="1" x14ac:dyDescent="0.25">
      <c r="A134" s="35"/>
      <c r="B134" s="58"/>
      <c r="C134" s="55"/>
      <c r="D134" s="55"/>
      <c r="E134" s="55"/>
      <c r="F134" s="55"/>
      <c r="G134" s="39"/>
      <c r="H134" s="39"/>
      <c r="I134" s="9"/>
      <c r="J134" s="41"/>
    </row>
    <row r="135" spans="1:10" ht="15.75" hidden="1" customHeight="1" x14ac:dyDescent="0.25">
      <c r="A135" s="35"/>
      <c r="B135" s="70" t="s">
        <v>8</v>
      </c>
      <c r="C135" s="52">
        <f>C136+C137</f>
        <v>0</v>
      </c>
      <c r="D135" s="52"/>
      <c r="E135" s="52"/>
      <c r="F135" s="52">
        <f>F136+F137</f>
        <v>0</v>
      </c>
      <c r="G135" s="39"/>
      <c r="H135" s="39"/>
      <c r="I135" s="9"/>
      <c r="J135" s="41"/>
    </row>
    <row r="136" spans="1:10" ht="15.75" hidden="1" customHeight="1" x14ac:dyDescent="0.25">
      <c r="A136" s="35"/>
      <c r="B136" s="78"/>
      <c r="C136" s="55"/>
      <c r="D136" s="55"/>
      <c r="E136" s="55"/>
      <c r="F136" s="55"/>
      <c r="G136" s="39"/>
      <c r="H136" s="39"/>
      <c r="I136" s="9"/>
      <c r="J136" s="41"/>
    </row>
    <row r="137" spans="1:10" ht="15.75" hidden="1" customHeight="1" x14ac:dyDescent="0.25">
      <c r="A137" s="35"/>
      <c r="B137" s="60"/>
      <c r="C137" s="55"/>
      <c r="D137" s="55"/>
      <c r="E137" s="55"/>
      <c r="F137" s="55"/>
      <c r="G137" s="39"/>
      <c r="H137" s="39"/>
      <c r="I137" s="8"/>
      <c r="J137" s="41"/>
    </row>
    <row r="138" spans="1:10" ht="25.5" hidden="1" customHeight="1" x14ac:dyDescent="0.25">
      <c r="A138" s="35"/>
      <c r="B138" s="70" t="s">
        <v>80</v>
      </c>
      <c r="C138" s="52">
        <f>SUM(C139:C141)</f>
        <v>0</v>
      </c>
      <c r="D138" s="52">
        <f t="shared" ref="D138:E138" si="32">SUM(D139:D141)</f>
        <v>0</v>
      </c>
      <c r="E138" s="52">
        <f t="shared" si="32"/>
        <v>0</v>
      </c>
      <c r="F138" s="52">
        <f t="shared" ref="F138" si="33">SUM(F139:F141)</f>
        <v>0</v>
      </c>
      <c r="G138" s="52">
        <f t="shared" ref="G138:H138" si="34">SUM(G139:G144)</f>
        <v>0</v>
      </c>
      <c r="H138" s="52">
        <f t="shared" si="34"/>
        <v>0</v>
      </c>
      <c r="I138" s="14"/>
      <c r="J138" s="41"/>
    </row>
    <row r="139" spans="1:10" ht="38.25" hidden="1" customHeight="1" x14ac:dyDescent="0.25">
      <c r="A139" s="35"/>
      <c r="B139" s="78" t="s">
        <v>329</v>
      </c>
      <c r="C139" s="55"/>
      <c r="D139" s="55"/>
      <c r="E139" s="55"/>
      <c r="F139" s="55"/>
      <c r="G139" s="46"/>
      <c r="H139" s="36"/>
      <c r="I139" s="8"/>
      <c r="J139" s="41"/>
    </row>
    <row r="140" spans="1:10" ht="76.5" hidden="1" customHeight="1" x14ac:dyDescent="0.25">
      <c r="A140" s="35"/>
      <c r="B140" s="78" t="s">
        <v>330</v>
      </c>
      <c r="C140" s="55"/>
      <c r="D140" s="55"/>
      <c r="E140" s="55"/>
      <c r="F140" s="55"/>
      <c r="G140" s="46"/>
      <c r="H140" s="36"/>
      <c r="I140" s="8"/>
      <c r="J140" s="41"/>
    </row>
    <row r="141" spans="1:10" ht="15.75" hidden="1" customHeight="1" x14ac:dyDescent="0.25">
      <c r="A141" s="35"/>
      <c r="B141" s="78" t="s">
        <v>331</v>
      </c>
      <c r="C141" s="55"/>
      <c r="D141" s="55"/>
      <c r="E141" s="55"/>
      <c r="F141" s="55"/>
      <c r="G141" s="46"/>
      <c r="H141" s="36"/>
      <c r="I141" s="8"/>
      <c r="J141" s="41"/>
    </row>
    <row r="142" spans="1:10" ht="38.25" hidden="1" customHeight="1" x14ac:dyDescent="0.25">
      <c r="A142" s="35"/>
      <c r="B142" s="89" t="s">
        <v>89</v>
      </c>
      <c r="C142" s="52">
        <f>C143+C144</f>
        <v>0</v>
      </c>
      <c r="D142" s="52">
        <f t="shared" ref="D142:E142" si="35">D143+D144</f>
        <v>0</v>
      </c>
      <c r="E142" s="52">
        <f t="shared" si="35"/>
        <v>0</v>
      </c>
      <c r="F142" s="52">
        <f t="shared" ref="F142" si="36">F143+F144</f>
        <v>0</v>
      </c>
      <c r="G142" s="46"/>
      <c r="H142" s="36"/>
      <c r="I142" s="8"/>
      <c r="J142" s="41"/>
    </row>
    <row r="143" spans="1:10" ht="38.25" hidden="1" customHeight="1" x14ac:dyDescent="0.25">
      <c r="A143" s="35"/>
      <c r="B143" s="38" t="s">
        <v>332</v>
      </c>
      <c r="C143" s="55"/>
      <c r="D143" s="55"/>
      <c r="E143" s="55"/>
      <c r="F143" s="55"/>
      <c r="G143" s="46"/>
      <c r="H143" s="46"/>
      <c r="I143" s="8"/>
      <c r="J143" s="41"/>
    </row>
    <row r="144" spans="1:10" ht="15.75" hidden="1" customHeight="1" x14ac:dyDescent="0.25">
      <c r="A144" s="35"/>
      <c r="B144" s="38"/>
      <c r="C144" s="55"/>
      <c r="D144" s="55"/>
      <c r="E144" s="55"/>
      <c r="F144" s="55"/>
      <c r="G144" s="46"/>
      <c r="H144" s="46"/>
      <c r="I144" s="8"/>
      <c r="J144" s="41"/>
    </row>
    <row r="145" spans="1:10" ht="15.75" hidden="1" customHeight="1" x14ac:dyDescent="0.25">
      <c r="A145" s="35"/>
      <c r="B145" s="89" t="s">
        <v>54</v>
      </c>
      <c r="C145" s="52">
        <f>C146+C147+C148+C150</f>
        <v>0</v>
      </c>
      <c r="D145" s="52">
        <f t="shared" ref="D145:H145" si="37">D146+D147+D148+D150</f>
        <v>0</v>
      </c>
      <c r="E145" s="52">
        <f t="shared" si="37"/>
        <v>0</v>
      </c>
      <c r="F145" s="52">
        <f t="shared" si="37"/>
        <v>0</v>
      </c>
      <c r="G145" s="52">
        <f t="shared" si="37"/>
        <v>0</v>
      </c>
      <c r="H145" s="52">
        <f t="shared" si="37"/>
        <v>0</v>
      </c>
      <c r="I145" s="8"/>
      <c r="J145" s="41"/>
    </row>
    <row r="146" spans="1:10" ht="73.900000000000006" hidden="1" customHeight="1" x14ac:dyDescent="0.25">
      <c r="A146" s="35"/>
      <c r="B146" s="38" t="s">
        <v>333</v>
      </c>
      <c r="C146" s="55"/>
      <c r="D146" s="55"/>
      <c r="E146" s="55"/>
      <c r="F146" s="55"/>
      <c r="G146" s="46"/>
      <c r="H146" s="46"/>
      <c r="I146" s="7"/>
      <c r="J146" s="41"/>
    </row>
    <row r="147" spans="1:10" ht="102" hidden="1" customHeight="1" x14ac:dyDescent="0.25">
      <c r="A147" s="35"/>
      <c r="B147" s="37" t="s">
        <v>334</v>
      </c>
      <c r="C147" s="55"/>
      <c r="D147" s="55"/>
      <c r="E147" s="55"/>
      <c r="F147" s="55"/>
      <c r="G147" s="46"/>
      <c r="H147" s="46"/>
      <c r="I147" s="6"/>
      <c r="J147" s="41"/>
    </row>
    <row r="148" spans="1:10" ht="76.5" hidden="1" customHeight="1" x14ac:dyDescent="0.25">
      <c r="A148" s="35"/>
      <c r="B148" s="37" t="s">
        <v>335</v>
      </c>
      <c r="C148" s="55"/>
      <c r="D148" s="55"/>
      <c r="E148" s="55"/>
      <c r="F148" s="55"/>
      <c r="G148" s="46"/>
      <c r="H148" s="46"/>
      <c r="I148" s="4"/>
      <c r="J148" s="41"/>
    </row>
    <row r="149" spans="1:10" ht="25.5" hidden="1" customHeight="1" x14ac:dyDescent="0.25">
      <c r="A149" s="35"/>
      <c r="B149" s="89" t="s">
        <v>182</v>
      </c>
      <c r="C149" s="52">
        <f>C155</f>
        <v>0</v>
      </c>
      <c r="D149" s="52"/>
      <c r="E149" s="52"/>
      <c r="F149" s="52">
        <f>F155</f>
        <v>0</v>
      </c>
      <c r="G149" s="46"/>
      <c r="H149" s="46"/>
      <c r="I149" s="8"/>
      <c r="J149" s="41"/>
    </row>
    <row r="150" spans="1:10" ht="51" hidden="1" customHeight="1" x14ac:dyDescent="0.25">
      <c r="A150" s="35"/>
      <c r="B150" s="51" t="s">
        <v>403</v>
      </c>
      <c r="C150" s="55"/>
      <c r="D150" s="55"/>
      <c r="E150" s="55"/>
      <c r="F150" s="55"/>
      <c r="G150" s="46"/>
      <c r="H150" s="46"/>
      <c r="I150" s="4"/>
      <c r="J150" s="41"/>
    </row>
    <row r="151" spans="1:10" ht="25.5" hidden="1" customHeight="1" x14ac:dyDescent="0.25">
      <c r="A151" s="35"/>
      <c r="B151" s="135" t="s">
        <v>357</v>
      </c>
      <c r="C151" s="55">
        <f>C152</f>
        <v>0</v>
      </c>
      <c r="D151" s="55">
        <f t="shared" ref="D151:F151" si="38">D152</f>
        <v>0</v>
      </c>
      <c r="E151" s="55">
        <f t="shared" si="38"/>
        <v>0</v>
      </c>
      <c r="F151" s="55">
        <f t="shared" si="38"/>
        <v>0</v>
      </c>
      <c r="G151" s="46"/>
      <c r="H151" s="46"/>
      <c r="I151" s="8"/>
      <c r="J151" s="41"/>
    </row>
    <row r="152" spans="1:10" ht="89.25" hidden="1" customHeight="1" x14ac:dyDescent="0.25">
      <c r="A152" s="35"/>
      <c r="B152" s="37" t="s">
        <v>371</v>
      </c>
      <c r="C152" s="55"/>
      <c r="D152" s="55"/>
      <c r="E152" s="55"/>
      <c r="F152" s="55"/>
      <c r="G152" s="46"/>
      <c r="H152" s="46"/>
      <c r="I152" s="8"/>
      <c r="J152" s="41"/>
    </row>
    <row r="153" spans="1:10" ht="15.75" hidden="1" customHeight="1" x14ac:dyDescent="0.25">
      <c r="A153" s="35"/>
      <c r="B153" s="89"/>
      <c r="C153" s="52"/>
      <c r="D153" s="52"/>
      <c r="E153" s="52"/>
      <c r="F153" s="52"/>
      <c r="G153" s="46"/>
      <c r="H153" s="46"/>
      <c r="I153" s="8"/>
      <c r="J153" s="41"/>
    </row>
    <row r="154" spans="1:10" ht="15.75" hidden="1" customHeight="1" x14ac:dyDescent="0.25">
      <c r="A154" s="35"/>
      <c r="B154" s="89"/>
      <c r="C154" s="52"/>
      <c r="D154" s="52"/>
      <c r="E154" s="52"/>
      <c r="F154" s="52"/>
      <c r="G154" s="46"/>
      <c r="H154" s="46"/>
      <c r="I154" s="8"/>
      <c r="J154" s="41"/>
    </row>
    <row r="155" spans="1:10" ht="15.75" hidden="1" customHeight="1" x14ac:dyDescent="0.25">
      <c r="A155" s="35"/>
      <c r="B155" s="38"/>
      <c r="C155" s="55"/>
      <c r="D155" s="55"/>
      <c r="E155" s="55"/>
      <c r="F155" s="55"/>
      <c r="G155" s="46"/>
      <c r="H155" s="46"/>
      <c r="I155" s="8"/>
      <c r="J155" s="41"/>
    </row>
    <row r="156" spans="1:10" ht="25.5" hidden="1" customHeight="1" x14ac:dyDescent="0.25">
      <c r="A156" s="35"/>
      <c r="B156" s="70" t="s">
        <v>83</v>
      </c>
      <c r="C156" s="52">
        <f>C157</f>
        <v>0</v>
      </c>
      <c r="D156" s="52"/>
      <c r="E156" s="52"/>
      <c r="F156" s="52">
        <f t="shared" ref="F156" si="39">F157</f>
        <v>0</v>
      </c>
      <c r="G156" s="46"/>
      <c r="H156" s="46"/>
      <c r="I156" s="8"/>
      <c r="J156" s="41"/>
    </row>
    <row r="157" spans="1:10" ht="15.75" hidden="1" customHeight="1" x14ac:dyDescent="0.25">
      <c r="A157" s="35"/>
      <c r="B157" s="38"/>
      <c r="C157" s="55"/>
      <c r="D157" s="55"/>
      <c r="E157" s="55"/>
      <c r="F157" s="55"/>
      <c r="G157" s="46"/>
      <c r="H157" s="46"/>
      <c r="I157" s="8"/>
      <c r="J157" s="41"/>
    </row>
    <row r="158" spans="1:10" ht="45.75" customHeight="1" x14ac:dyDescent="0.25">
      <c r="A158" s="35" t="s">
        <v>38</v>
      </c>
      <c r="B158" s="133" t="s">
        <v>39</v>
      </c>
      <c r="C158" s="49">
        <f t="shared" ref="C158:F158" si="40">C159</f>
        <v>19096900</v>
      </c>
      <c r="D158" s="49">
        <f t="shared" si="40"/>
        <v>4546896</v>
      </c>
      <c r="E158" s="49">
        <f t="shared" si="40"/>
        <v>0</v>
      </c>
      <c r="F158" s="49">
        <f t="shared" si="40"/>
        <v>0</v>
      </c>
      <c r="G158" s="39"/>
      <c r="H158" s="39"/>
      <c r="I158" s="9"/>
      <c r="J158" s="41"/>
    </row>
    <row r="159" spans="1:10" ht="25.5" x14ac:dyDescent="0.25">
      <c r="A159" s="79" t="s">
        <v>40</v>
      </c>
      <c r="B159" s="90" t="s">
        <v>208</v>
      </c>
      <c r="C159" s="49">
        <f>C160+C163+C165+C167+C170+C172</f>
        <v>19096900</v>
      </c>
      <c r="D159" s="49">
        <f t="shared" ref="D159:F159" si="41">D160+D163+D165+D167+D170+D172</f>
        <v>4546896</v>
      </c>
      <c r="E159" s="49">
        <f t="shared" si="41"/>
        <v>0</v>
      </c>
      <c r="F159" s="49">
        <f t="shared" si="41"/>
        <v>0</v>
      </c>
      <c r="G159" s="39"/>
      <c r="H159" s="39"/>
      <c r="I159" s="9"/>
      <c r="J159" s="41"/>
    </row>
    <row r="160" spans="1:10" ht="38.25" x14ac:dyDescent="0.25">
      <c r="A160" s="35"/>
      <c r="B160" s="89" t="s">
        <v>89</v>
      </c>
      <c r="C160" s="52">
        <f>C161+C162</f>
        <v>0</v>
      </c>
      <c r="D160" s="52">
        <f t="shared" ref="D160:F160" si="42">D161+D162</f>
        <v>0</v>
      </c>
      <c r="E160" s="52">
        <f t="shared" si="42"/>
        <v>0</v>
      </c>
      <c r="F160" s="52">
        <f t="shared" si="42"/>
        <v>0</v>
      </c>
      <c r="G160" s="91">
        <f t="shared" ref="G160:H160" si="43">G183+G184+G185</f>
        <v>0</v>
      </c>
      <c r="H160" s="91">
        <f t="shared" si="43"/>
        <v>0</v>
      </c>
      <c r="I160" s="9"/>
      <c r="J160" s="41"/>
    </row>
    <row r="161" spans="1:10" ht="38.25" hidden="1" customHeight="1" x14ac:dyDescent="0.25">
      <c r="A161" s="35"/>
      <c r="B161" s="88" t="s">
        <v>337</v>
      </c>
      <c r="C161" s="55"/>
      <c r="D161" s="55"/>
      <c r="E161" s="55"/>
      <c r="F161" s="55"/>
      <c r="G161" s="39"/>
      <c r="H161" s="39"/>
      <c r="I161" s="6"/>
      <c r="J161" s="41"/>
    </row>
    <row r="162" spans="1:10" ht="38.25" hidden="1" customHeight="1" x14ac:dyDescent="0.25">
      <c r="A162" s="35"/>
      <c r="B162" s="88" t="s">
        <v>337</v>
      </c>
      <c r="C162" s="55"/>
      <c r="D162" s="55"/>
      <c r="E162" s="55"/>
      <c r="F162" s="55"/>
      <c r="G162" s="39"/>
      <c r="H162" s="39"/>
      <c r="I162" s="6"/>
      <c r="J162" s="41"/>
    </row>
    <row r="163" spans="1:10" ht="25.5" x14ac:dyDescent="0.25">
      <c r="A163" s="35"/>
      <c r="B163" s="89" t="s">
        <v>176</v>
      </c>
      <c r="C163" s="52">
        <f>C164</f>
        <v>1512848</v>
      </c>
      <c r="D163" s="52">
        <f t="shared" ref="D163:F163" si="44">D164</f>
        <v>0</v>
      </c>
      <c r="E163" s="52">
        <f t="shared" si="44"/>
        <v>0</v>
      </c>
      <c r="F163" s="52">
        <f t="shared" si="44"/>
        <v>0</v>
      </c>
      <c r="G163" s="91">
        <f t="shared" ref="G163:H163" si="45">G164+G165+G166</f>
        <v>0</v>
      </c>
      <c r="H163" s="91">
        <f t="shared" si="45"/>
        <v>0</v>
      </c>
      <c r="I163" s="9"/>
      <c r="J163" s="41"/>
    </row>
    <row r="164" spans="1:10" ht="89.25" x14ac:dyDescent="0.25">
      <c r="A164" s="35"/>
      <c r="B164" s="78" t="s">
        <v>281</v>
      </c>
      <c r="C164" s="55">
        <v>1512848</v>
      </c>
      <c r="D164" s="55"/>
      <c r="E164" s="55"/>
      <c r="F164" s="55"/>
      <c r="G164" s="39"/>
      <c r="H164" s="39"/>
      <c r="I164" s="9" t="s">
        <v>456</v>
      </c>
      <c r="J164" s="41"/>
    </row>
    <row r="165" spans="1:10" ht="57.75" customHeight="1" x14ac:dyDescent="0.25">
      <c r="A165" s="35"/>
      <c r="B165" s="135" t="s">
        <v>429</v>
      </c>
      <c r="C165" s="55">
        <f>C166</f>
        <v>0</v>
      </c>
      <c r="D165" s="55">
        <f t="shared" ref="D165:H165" si="46">D166</f>
        <v>1425000</v>
      </c>
      <c r="E165" s="55">
        <f t="shared" si="46"/>
        <v>0</v>
      </c>
      <c r="F165" s="55">
        <f t="shared" si="46"/>
        <v>0</v>
      </c>
      <c r="G165" s="55">
        <f t="shared" si="46"/>
        <v>0</v>
      </c>
      <c r="H165" s="55">
        <f t="shared" si="46"/>
        <v>0</v>
      </c>
      <c r="I165" s="9"/>
      <c r="J165" s="41"/>
    </row>
    <row r="166" spans="1:10" ht="67.5" customHeight="1" x14ac:dyDescent="0.25">
      <c r="A166" s="35"/>
      <c r="B166" s="75" t="s">
        <v>282</v>
      </c>
      <c r="C166" s="55"/>
      <c r="D166" s="55">
        <v>1425000</v>
      </c>
      <c r="E166" s="55"/>
      <c r="F166" s="55"/>
      <c r="G166" s="39"/>
      <c r="H166" s="39"/>
      <c r="I166" s="9" t="s">
        <v>481</v>
      </c>
      <c r="J166" s="41"/>
    </row>
    <row r="167" spans="1:10" ht="33" customHeight="1" x14ac:dyDescent="0.25">
      <c r="A167" s="79"/>
      <c r="B167" s="70" t="s">
        <v>448</v>
      </c>
      <c r="C167" s="55">
        <f>C168+C169</f>
        <v>3569852</v>
      </c>
      <c r="D167" s="49">
        <f t="shared" ref="D167:F167" si="47">D168+D169</f>
        <v>0</v>
      </c>
      <c r="E167" s="49">
        <f t="shared" si="47"/>
        <v>0</v>
      </c>
      <c r="F167" s="49">
        <f t="shared" si="47"/>
        <v>0</v>
      </c>
      <c r="G167" s="39"/>
      <c r="H167" s="39"/>
      <c r="I167" s="9"/>
      <c r="J167" s="41"/>
    </row>
    <row r="168" spans="1:10" ht="56.25" customHeight="1" x14ac:dyDescent="0.25">
      <c r="A168" s="79"/>
      <c r="B168" s="90"/>
      <c r="C168" s="55">
        <v>3569852</v>
      </c>
      <c r="D168" s="55"/>
      <c r="E168" s="55"/>
      <c r="F168" s="55"/>
      <c r="G168" s="39"/>
      <c r="H168" s="39"/>
      <c r="I168" s="9" t="s">
        <v>457</v>
      </c>
      <c r="J168" s="41"/>
    </row>
    <row r="169" spans="1:10" ht="15.75" hidden="1" customHeight="1" x14ac:dyDescent="0.25">
      <c r="A169" s="79"/>
      <c r="B169" s="90"/>
      <c r="C169" s="55"/>
      <c r="D169" s="55"/>
      <c r="E169" s="55"/>
      <c r="F169" s="55"/>
      <c r="G169" s="39"/>
      <c r="H169" s="39"/>
      <c r="I169" s="9"/>
      <c r="J169" s="41"/>
    </row>
    <row r="170" spans="1:10" ht="15.75" x14ac:dyDescent="0.25">
      <c r="A170" s="79"/>
      <c r="B170" s="153" t="s">
        <v>8</v>
      </c>
      <c r="C170" s="55">
        <f t="shared" ref="C170:F170" si="48">C171</f>
        <v>2101200</v>
      </c>
      <c r="D170" s="49">
        <f t="shared" si="48"/>
        <v>0</v>
      </c>
      <c r="E170" s="49">
        <f t="shared" si="48"/>
        <v>0</v>
      </c>
      <c r="F170" s="49">
        <f t="shared" si="48"/>
        <v>0</v>
      </c>
      <c r="G170" s="39"/>
      <c r="H170" s="39"/>
      <c r="I170" s="7"/>
      <c r="J170" s="41"/>
    </row>
    <row r="171" spans="1:10" ht="38.25" x14ac:dyDescent="0.25">
      <c r="A171" s="79"/>
      <c r="B171" s="90"/>
      <c r="C171" s="55">
        <v>2101200</v>
      </c>
      <c r="D171" s="55"/>
      <c r="E171" s="55"/>
      <c r="F171" s="55"/>
      <c r="G171" s="39"/>
      <c r="H171" s="39"/>
      <c r="I171" s="7" t="s">
        <v>458</v>
      </c>
      <c r="J171" s="41"/>
    </row>
    <row r="172" spans="1:10" ht="25.5" x14ac:dyDescent="0.25">
      <c r="A172" s="79"/>
      <c r="B172" s="139" t="s">
        <v>80</v>
      </c>
      <c r="C172" s="55">
        <f t="shared" ref="C172:F172" si="49">SUM(C173:C175)</f>
        <v>11913000</v>
      </c>
      <c r="D172" s="55">
        <f t="shared" si="49"/>
        <v>3121896</v>
      </c>
      <c r="E172" s="49">
        <f t="shared" si="49"/>
        <v>0</v>
      </c>
      <c r="F172" s="49">
        <f t="shared" si="49"/>
        <v>0</v>
      </c>
      <c r="G172" s="39"/>
      <c r="H172" s="39"/>
      <c r="I172" s="9"/>
      <c r="J172" s="41"/>
    </row>
    <row r="173" spans="1:10" ht="25.5" x14ac:dyDescent="0.25">
      <c r="A173" s="79"/>
      <c r="B173" s="90"/>
      <c r="C173" s="55">
        <v>5090200</v>
      </c>
      <c r="D173" s="49"/>
      <c r="E173" s="49"/>
      <c r="F173" s="49"/>
      <c r="G173" s="39"/>
      <c r="H173" s="39"/>
      <c r="I173" s="9" t="s">
        <v>478</v>
      </c>
      <c r="J173" s="41"/>
    </row>
    <row r="174" spans="1:10" ht="91.5" customHeight="1" x14ac:dyDescent="0.25">
      <c r="A174" s="79"/>
      <c r="B174" s="78" t="s">
        <v>482</v>
      </c>
      <c r="C174" s="55">
        <v>2865714</v>
      </c>
      <c r="D174" s="55">
        <v>2753333</v>
      </c>
      <c r="E174" s="49"/>
      <c r="F174" s="49"/>
      <c r="G174" s="39"/>
      <c r="H174" s="39"/>
      <c r="I174" s="166" t="s">
        <v>462</v>
      </c>
      <c r="J174" s="41"/>
    </row>
    <row r="175" spans="1:10" ht="51" x14ac:dyDescent="0.25">
      <c r="A175" s="79"/>
      <c r="B175" s="78" t="s">
        <v>336</v>
      </c>
      <c r="C175" s="55">
        <v>3957086</v>
      </c>
      <c r="D175" s="55">
        <v>368563</v>
      </c>
      <c r="E175" s="55"/>
      <c r="F175" s="55"/>
      <c r="G175" s="39"/>
      <c r="H175" s="39"/>
      <c r="I175" s="166" t="s">
        <v>463</v>
      </c>
      <c r="J175" s="41"/>
    </row>
    <row r="176" spans="1:10" ht="15.75" hidden="1" customHeight="1" x14ac:dyDescent="0.25">
      <c r="A176" s="79"/>
      <c r="B176" s="90"/>
      <c r="C176" s="55"/>
      <c r="D176" s="49"/>
      <c r="E176" s="49"/>
      <c r="F176" s="49"/>
      <c r="G176" s="39"/>
      <c r="H176" s="39"/>
      <c r="I176" s="9"/>
      <c r="J176" s="41"/>
    </row>
    <row r="177" spans="1:10" ht="15.75" hidden="1" customHeight="1" x14ac:dyDescent="0.25">
      <c r="A177" s="35"/>
      <c r="B177" s="75"/>
      <c r="C177" s="55"/>
      <c r="D177" s="55"/>
      <c r="E177" s="55"/>
      <c r="F177" s="55"/>
      <c r="G177" s="39"/>
      <c r="H177" s="39"/>
      <c r="I177" s="9"/>
      <c r="J177" s="41"/>
    </row>
    <row r="178" spans="1:10" ht="15.75" hidden="1" customHeight="1" x14ac:dyDescent="0.25">
      <c r="A178" s="35"/>
      <c r="B178" s="75"/>
      <c r="C178" s="55"/>
      <c r="D178" s="55"/>
      <c r="E178" s="55"/>
      <c r="F178" s="55"/>
      <c r="G178" s="39"/>
      <c r="H178" s="39"/>
      <c r="I178" s="9"/>
      <c r="J178" s="41"/>
    </row>
    <row r="179" spans="1:10" ht="15.75" hidden="1" customHeight="1" x14ac:dyDescent="0.25">
      <c r="A179" s="35"/>
      <c r="B179" s="75"/>
      <c r="C179" s="55"/>
      <c r="D179" s="55"/>
      <c r="E179" s="55"/>
      <c r="F179" s="55"/>
      <c r="G179" s="39"/>
      <c r="H179" s="39"/>
      <c r="I179" s="9"/>
      <c r="J179" s="41"/>
    </row>
    <row r="180" spans="1:10" ht="15.75" hidden="1" customHeight="1" x14ac:dyDescent="0.25">
      <c r="A180" s="35"/>
      <c r="B180" s="75"/>
      <c r="C180" s="55"/>
      <c r="D180" s="55"/>
      <c r="E180" s="55"/>
      <c r="F180" s="55"/>
      <c r="G180" s="39"/>
      <c r="H180" s="39"/>
      <c r="I180" s="9"/>
      <c r="J180" s="41"/>
    </row>
    <row r="181" spans="1:10" ht="15.75" hidden="1" customHeight="1" x14ac:dyDescent="0.25">
      <c r="A181" s="35"/>
      <c r="B181" s="89"/>
      <c r="C181" s="52"/>
      <c r="D181" s="52"/>
      <c r="E181" s="52"/>
      <c r="F181" s="52"/>
      <c r="G181" s="91"/>
      <c r="H181" s="91"/>
      <c r="I181" s="9"/>
      <c r="J181" s="41"/>
    </row>
    <row r="182" spans="1:10" ht="15.75" hidden="1" customHeight="1" x14ac:dyDescent="0.25">
      <c r="A182" s="35"/>
      <c r="B182" s="89"/>
      <c r="C182" s="52"/>
      <c r="D182" s="52"/>
      <c r="E182" s="52"/>
      <c r="F182" s="52"/>
      <c r="G182" s="91"/>
      <c r="H182" s="91"/>
      <c r="I182" s="9"/>
      <c r="J182" s="41"/>
    </row>
    <row r="183" spans="1:10" ht="15.75" hidden="1" customHeight="1" x14ac:dyDescent="0.25">
      <c r="A183" s="35"/>
      <c r="B183" s="75"/>
      <c r="C183" s="55"/>
      <c r="D183" s="55"/>
      <c r="E183" s="55"/>
      <c r="F183" s="55"/>
      <c r="G183" s="39"/>
      <c r="H183" s="39"/>
      <c r="I183" s="9"/>
      <c r="J183" s="41"/>
    </row>
    <row r="184" spans="1:10" ht="15.75" hidden="1" customHeight="1" x14ac:dyDescent="0.25">
      <c r="A184" s="35"/>
      <c r="B184" s="75"/>
      <c r="C184" s="55"/>
      <c r="D184" s="55"/>
      <c r="E184" s="55"/>
      <c r="F184" s="55"/>
      <c r="G184" s="39"/>
      <c r="H184" s="39"/>
      <c r="I184" s="9"/>
      <c r="J184" s="41"/>
    </row>
    <row r="185" spans="1:10" ht="15.75" hidden="1" customHeight="1" x14ac:dyDescent="0.25">
      <c r="A185" s="35"/>
      <c r="B185" s="75"/>
      <c r="C185" s="55"/>
      <c r="D185" s="55"/>
      <c r="E185" s="55"/>
      <c r="F185" s="55"/>
      <c r="G185" s="39"/>
      <c r="H185" s="39"/>
      <c r="I185" s="9"/>
      <c r="J185" s="41"/>
    </row>
    <row r="186" spans="1:10" ht="51" x14ac:dyDescent="0.25">
      <c r="A186" s="65" t="s">
        <v>107</v>
      </c>
      <c r="B186" s="73" t="s">
        <v>108</v>
      </c>
      <c r="C186" s="49">
        <f>C187+C200+C207</f>
        <v>370663735</v>
      </c>
      <c r="D186" s="49">
        <f t="shared" ref="D186:F186" si="50">D187+D200+D207</f>
        <v>49323564</v>
      </c>
      <c r="E186" s="49">
        <f t="shared" si="50"/>
        <v>8601502</v>
      </c>
      <c r="F186" s="49">
        <f t="shared" si="50"/>
        <v>0</v>
      </c>
      <c r="G186" s="39"/>
      <c r="H186" s="39"/>
      <c r="I186" s="9"/>
      <c r="J186" s="41"/>
    </row>
    <row r="187" spans="1:10" ht="57.75" customHeight="1" x14ac:dyDescent="0.25">
      <c r="A187" s="35" t="s">
        <v>117</v>
      </c>
      <c r="B187" s="48" t="s">
        <v>483</v>
      </c>
      <c r="C187" s="49">
        <f>C190+C188+C194+C196</f>
        <v>92265500</v>
      </c>
      <c r="D187" s="49">
        <f t="shared" ref="D187:F187" si="51">D190+D188+D194+D196</f>
        <v>4895190</v>
      </c>
      <c r="E187" s="49">
        <f t="shared" si="51"/>
        <v>4895190</v>
      </c>
      <c r="F187" s="49">
        <f t="shared" si="51"/>
        <v>0</v>
      </c>
      <c r="G187" s="92"/>
      <c r="H187" s="39"/>
      <c r="I187" s="9"/>
      <c r="J187" s="41"/>
    </row>
    <row r="188" spans="1:10" ht="38.25" x14ac:dyDescent="0.25">
      <c r="A188" s="93"/>
      <c r="B188" s="139" t="s">
        <v>66</v>
      </c>
      <c r="C188" s="55">
        <f t="shared" ref="C188:F188" si="52">C189</f>
        <v>35281500</v>
      </c>
      <c r="D188" s="49">
        <f t="shared" si="52"/>
        <v>0</v>
      </c>
      <c r="E188" s="49">
        <f t="shared" si="52"/>
        <v>0</v>
      </c>
      <c r="F188" s="49">
        <f t="shared" si="52"/>
        <v>0</v>
      </c>
      <c r="G188" s="92"/>
      <c r="H188" s="39"/>
      <c r="I188" s="9"/>
      <c r="J188" s="41"/>
    </row>
    <row r="189" spans="1:10" ht="93" customHeight="1" x14ac:dyDescent="0.25">
      <c r="A189" s="93"/>
      <c r="B189" s="78" t="s">
        <v>283</v>
      </c>
      <c r="C189" s="55">
        <v>35281500</v>
      </c>
      <c r="D189" s="94"/>
      <c r="E189" s="94"/>
      <c r="F189" s="55"/>
      <c r="G189" s="95"/>
      <c r="H189" s="39"/>
      <c r="I189" s="8" t="s">
        <v>484</v>
      </c>
      <c r="J189" s="41"/>
    </row>
    <row r="190" spans="1:10" ht="25.5" x14ac:dyDescent="0.25">
      <c r="A190" s="35"/>
      <c r="B190" s="70" t="s">
        <v>104</v>
      </c>
      <c r="C190" s="52">
        <f>C191+C192</f>
        <v>0</v>
      </c>
      <c r="D190" s="52">
        <f t="shared" ref="D190:F190" si="53">D191+D192</f>
        <v>4895190</v>
      </c>
      <c r="E190" s="52">
        <f t="shared" si="53"/>
        <v>4895190</v>
      </c>
      <c r="F190" s="52">
        <f t="shared" si="53"/>
        <v>0</v>
      </c>
      <c r="G190" s="92"/>
      <c r="H190" s="39"/>
      <c r="I190" s="9"/>
      <c r="J190" s="41"/>
    </row>
    <row r="191" spans="1:10" ht="76.5" x14ac:dyDescent="0.25">
      <c r="A191" s="35"/>
      <c r="B191" s="78" t="s">
        <v>250</v>
      </c>
      <c r="C191" s="55"/>
      <c r="D191" s="55">
        <v>4895190</v>
      </c>
      <c r="E191" s="55">
        <v>4895190</v>
      </c>
      <c r="F191" s="55"/>
      <c r="G191" s="39"/>
      <c r="H191" s="38" t="s">
        <v>414</v>
      </c>
      <c r="I191" s="8" t="s">
        <v>432</v>
      </c>
      <c r="J191" s="41"/>
    </row>
    <row r="192" spans="1:10" ht="76.5" hidden="1" customHeight="1" x14ac:dyDescent="0.25">
      <c r="A192" s="35"/>
      <c r="B192" s="78" t="s">
        <v>291</v>
      </c>
      <c r="C192" s="55"/>
      <c r="D192" s="94"/>
      <c r="E192" s="94"/>
      <c r="F192" s="55"/>
      <c r="G192" s="95"/>
      <c r="H192" s="39"/>
      <c r="I192" s="8"/>
      <c r="J192" s="41"/>
    </row>
    <row r="193" spans="1:10" ht="15.75" hidden="1" customHeight="1" x14ac:dyDescent="0.25">
      <c r="A193" s="35"/>
      <c r="B193" s="78"/>
      <c r="C193" s="55"/>
      <c r="D193" s="94"/>
      <c r="E193" s="94"/>
      <c r="F193" s="55"/>
      <c r="G193" s="95"/>
      <c r="H193" s="39"/>
      <c r="I193" s="8"/>
      <c r="J193" s="41"/>
    </row>
    <row r="194" spans="1:10" ht="25.5" hidden="1" customHeight="1" x14ac:dyDescent="0.25">
      <c r="A194" s="35"/>
      <c r="B194" s="89" t="s">
        <v>83</v>
      </c>
      <c r="C194" s="55">
        <f>C195</f>
        <v>0</v>
      </c>
      <c r="D194" s="55">
        <f t="shared" ref="D194:F194" si="54">D195</f>
        <v>0</v>
      </c>
      <c r="E194" s="55">
        <f t="shared" si="54"/>
        <v>0</v>
      </c>
      <c r="F194" s="55">
        <f t="shared" si="54"/>
        <v>0</v>
      </c>
      <c r="G194" s="95"/>
      <c r="H194" s="39"/>
      <c r="I194" s="8"/>
      <c r="J194" s="41"/>
    </row>
    <row r="195" spans="1:10" ht="15.75" hidden="1" customHeight="1" x14ac:dyDescent="0.25">
      <c r="A195" s="35"/>
      <c r="B195" s="78"/>
      <c r="C195" s="55"/>
      <c r="D195" s="94"/>
      <c r="E195" s="94"/>
      <c r="F195" s="55"/>
      <c r="G195" s="95"/>
      <c r="H195" s="39"/>
      <c r="I195" s="8"/>
      <c r="J195" s="41"/>
    </row>
    <row r="196" spans="1:10" ht="38.25" x14ac:dyDescent="0.25">
      <c r="A196" s="35"/>
      <c r="B196" s="89" t="s">
        <v>449</v>
      </c>
      <c r="C196" s="55">
        <f>C197</f>
        <v>56984000</v>
      </c>
      <c r="D196" s="55">
        <f t="shared" ref="D196:F196" si="55">D197</f>
        <v>0</v>
      </c>
      <c r="E196" s="55">
        <f t="shared" si="55"/>
        <v>0</v>
      </c>
      <c r="F196" s="55">
        <f t="shared" si="55"/>
        <v>0</v>
      </c>
      <c r="G196" s="95"/>
      <c r="H196" s="39"/>
      <c r="I196" s="8"/>
      <c r="J196" s="41"/>
    </row>
    <row r="197" spans="1:10" ht="68.25" customHeight="1" x14ac:dyDescent="0.25">
      <c r="A197" s="35"/>
      <c r="B197" s="78" t="s">
        <v>284</v>
      </c>
      <c r="C197" s="55">
        <v>56984000</v>
      </c>
      <c r="D197" s="94"/>
      <c r="E197" s="94"/>
      <c r="F197" s="55"/>
      <c r="G197" s="95"/>
      <c r="H197" s="39"/>
      <c r="I197" s="8" t="s">
        <v>485</v>
      </c>
      <c r="J197" s="41"/>
    </row>
    <row r="198" spans="1:10" ht="15.75" hidden="1" customHeight="1" x14ac:dyDescent="0.25">
      <c r="A198" s="35"/>
      <c r="B198" s="78"/>
      <c r="C198" s="55"/>
      <c r="D198" s="94"/>
      <c r="E198" s="94"/>
      <c r="F198" s="55"/>
      <c r="G198" s="95"/>
      <c r="H198" s="39"/>
      <c r="I198" s="8"/>
      <c r="J198" s="41"/>
    </row>
    <row r="199" spans="1:10" ht="15.75" hidden="1" customHeight="1" x14ac:dyDescent="0.25">
      <c r="A199" s="35"/>
      <c r="B199" s="78"/>
      <c r="C199" s="55"/>
      <c r="D199" s="94"/>
      <c r="E199" s="94"/>
      <c r="F199" s="55"/>
      <c r="G199" s="95"/>
      <c r="H199" s="39"/>
      <c r="I199" s="8"/>
      <c r="J199" s="41"/>
    </row>
    <row r="200" spans="1:10" ht="63.75" x14ac:dyDescent="0.25">
      <c r="A200" s="35" t="s">
        <v>109</v>
      </c>
      <c r="B200" s="73" t="s">
        <v>110</v>
      </c>
      <c r="C200" s="49">
        <f t="shared" ref="C200:F200" si="56">C201</f>
        <v>278398235</v>
      </c>
      <c r="D200" s="49">
        <f t="shared" si="56"/>
        <v>42278803</v>
      </c>
      <c r="E200" s="49">
        <f t="shared" si="56"/>
        <v>2545301</v>
      </c>
      <c r="F200" s="49">
        <f t="shared" si="56"/>
        <v>0</v>
      </c>
      <c r="G200" s="39"/>
      <c r="H200" s="39"/>
      <c r="I200" s="9"/>
      <c r="J200" s="41"/>
    </row>
    <row r="201" spans="1:10" ht="25.5" x14ac:dyDescent="0.25">
      <c r="A201" s="35"/>
      <c r="B201" s="70" t="s">
        <v>104</v>
      </c>
      <c r="C201" s="52">
        <f>C202+C203+C204</f>
        <v>278398235</v>
      </c>
      <c r="D201" s="52">
        <f t="shared" ref="D201:E201" si="57">D202+D203+D204</f>
        <v>42278803</v>
      </c>
      <c r="E201" s="52">
        <f t="shared" si="57"/>
        <v>2545301</v>
      </c>
      <c r="F201" s="52">
        <f t="shared" ref="F201" si="58">F205+F206</f>
        <v>0</v>
      </c>
      <c r="G201" s="39"/>
      <c r="H201" s="39"/>
      <c r="I201" s="9"/>
      <c r="J201" s="41"/>
    </row>
    <row r="202" spans="1:10" ht="167.25" customHeight="1" x14ac:dyDescent="0.25">
      <c r="A202" s="35"/>
      <c r="B202" s="78" t="s">
        <v>251</v>
      </c>
      <c r="C202" s="55">
        <v>278398235</v>
      </c>
      <c r="D202" s="52"/>
      <c r="E202" s="52"/>
      <c r="F202" s="52"/>
      <c r="G202" s="39"/>
      <c r="H202" s="37" t="s">
        <v>415</v>
      </c>
      <c r="I202" s="9" t="s">
        <v>486</v>
      </c>
      <c r="J202" s="41"/>
    </row>
    <row r="203" spans="1:10" ht="127.5" customHeight="1" x14ac:dyDescent="0.25">
      <c r="A203" s="35"/>
      <c r="B203" s="78" t="s">
        <v>252</v>
      </c>
      <c r="C203" s="55"/>
      <c r="D203" s="55">
        <v>39733502</v>
      </c>
      <c r="E203" s="55"/>
      <c r="F203" s="52"/>
      <c r="G203" s="39"/>
      <c r="H203" s="182" t="s">
        <v>416</v>
      </c>
      <c r="I203" s="9" t="s">
        <v>434</v>
      </c>
      <c r="J203" s="41"/>
    </row>
    <row r="204" spans="1:10" ht="114.75" x14ac:dyDescent="0.25">
      <c r="A204" s="35"/>
      <c r="B204" s="78" t="s">
        <v>253</v>
      </c>
      <c r="C204" s="55"/>
      <c r="D204" s="55">
        <f>2156955+388346</f>
        <v>2545301</v>
      </c>
      <c r="E204" s="55">
        <f>2156955+388346</f>
        <v>2545301</v>
      </c>
      <c r="F204" s="52"/>
      <c r="G204" s="39"/>
      <c r="H204" s="183"/>
      <c r="I204" s="29" t="s">
        <v>435</v>
      </c>
      <c r="J204" s="41"/>
    </row>
    <row r="205" spans="1:10" ht="15.75" hidden="1" customHeight="1" x14ac:dyDescent="0.25">
      <c r="A205" s="35"/>
      <c r="B205" s="78"/>
      <c r="C205" s="52"/>
      <c r="D205" s="52"/>
      <c r="E205" s="52"/>
      <c r="F205" s="52"/>
      <c r="G205" s="39"/>
      <c r="H205" s="39"/>
      <c r="I205" s="9"/>
      <c r="J205" s="41"/>
    </row>
    <row r="206" spans="1:10" ht="15.75" hidden="1" customHeight="1" x14ac:dyDescent="0.25">
      <c r="A206" s="35"/>
      <c r="B206" s="78"/>
      <c r="C206" s="55"/>
      <c r="D206" s="55"/>
      <c r="E206" s="55"/>
      <c r="F206" s="55"/>
      <c r="G206" s="39"/>
      <c r="H206" s="39"/>
      <c r="I206" s="9"/>
      <c r="J206" s="41"/>
    </row>
    <row r="207" spans="1:10" ht="38.25" x14ac:dyDescent="0.25">
      <c r="A207" s="65" t="s">
        <v>111</v>
      </c>
      <c r="B207" s="96" t="s">
        <v>209</v>
      </c>
      <c r="C207" s="49">
        <f t="shared" ref="C207:F207" si="59">C208</f>
        <v>0</v>
      </c>
      <c r="D207" s="49">
        <f t="shared" si="59"/>
        <v>2149571</v>
      </c>
      <c r="E207" s="49">
        <f t="shared" si="59"/>
        <v>1161011</v>
      </c>
      <c r="F207" s="49">
        <f t="shared" si="59"/>
        <v>0</v>
      </c>
      <c r="G207" s="39"/>
      <c r="H207" s="39"/>
      <c r="I207" s="9"/>
      <c r="J207" s="41"/>
    </row>
    <row r="208" spans="1:10" ht="25.5" x14ac:dyDescent="0.25">
      <c r="A208" s="65"/>
      <c r="B208" s="70" t="s">
        <v>104</v>
      </c>
      <c r="C208" s="52">
        <f t="shared" ref="C208:F208" si="60">C209+C210+C211</f>
        <v>0</v>
      </c>
      <c r="D208" s="52">
        <f t="shared" ref="D208:E208" si="61">D209+D210+D211</f>
        <v>2149571</v>
      </c>
      <c r="E208" s="52">
        <f t="shared" si="61"/>
        <v>1161011</v>
      </c>
      <c r="F208" s="52">
        <f t="shared" si="60"/>
        <v>0</v>
      </c>
      <c r="G208" s="39"/>
      <c r="H208" s="39"/>
      <c r="I208" s="9"/>
      <c r="J208" s="41"/>
    </row>
    <row r="209" spans="1:10" ht="25.5" x14ac:dyDescent="0.25">
      <c r="A209" s="65"/>
      <c r="B209" s="97" t="s">
        <v>254</v>
      </c>
      <c r="C209" s="55"/>
      <c r="D209" s="55">
        <v>389313</v>
      </c>
      <c r="E209" s="55">
        <v>273743</v>
      </c>
      <c r="F209" s="55"/>
      <c r="G209" s="39"/>
      <c r="H209" s="39"/>
      <c r="I209" s="9" t="s">
        <v>487</v>
      </c>
      <c r="J209" s="41"/>
    </row>
    <row r="210" spans="1:10" ht="55.5" customHeight="1" x14ac:dyDescent="0.25">
      <c r="A210" s="65"/>
      <c r="B210" s="97" t="s">
        <v>255</v>
      </c>
      <c r="C210" s="55"/>
      <c r="D210" s="55">
        <v>1760258</v>
      </c>
      <c r="E210" s="55">
        <v>887268</v>
      </c>
      <c r="F210" s="55"/>
      <c r="G210" s="39"/>
      <c r="H210" s="39"/>
      <c r="I210" s="166" t="s">
        <v>488</v>
      </c>
      <c r="J210" s="41"/>
    </row>
    <row r="211" spans="1:10" ht="15.75" hidden="1" customHeight="1" x14ac:dyDescent="0.25">
      <c r="A211" s="65"/>
      <c r="B211" s="97"/>
      <c r="C211" s="55"/>
      <c r="D211" s="55"/>
      <c r="E211" s="55"/>
      <c r="F211" s="55"/>
      <c r="G211" s="39"/>
      <c r="H211" s="39"/>
      <c r="I211" s="9"/>
      <c r="J211" s="41"/>
    </row>
    <row r="212" spans="1:10" ht="38.25" x14ac:dyDescent="0.25">
      <c r="A212" s="35" t="s">
        <v>41</v>
      </c>
      <c r="B212" s="73" t="s">
        <v>42</v>
      </c>
      <c r="C212" s="49">
        <f t="shared" ref="C212:F212" si="62">C213+C222</f>
        <v>1177200</v>
      </c>
      <c r="D212" s="49">
        <f t="shared" si="62"/>
        <v>1010743</v>
      </c>
      <c r="E212" s="49">
        <f t="shared" si="62"/>
        <v>0</v>
      </c>
      <c r="F212" s="49">
        <f t="shared" si="62"/>
        <v>0</v>
      </c>
      <c r="G212" s="49" t="e">
        <f>G213+#REF!+G222</f>
        <v>#REF!</v>
      </c>
      <c r="H212" s="49" t="e">
        <f>H213+#REF!+H222</f>
        <v>#REF!</v>
      </c>
      <c r="I212" s="9"/>
      <c r="J212" s="41"/>
    </row>
    <row r="213" spans="1:10" ht="51" hidden="1" customHeight="1" x14ac:dyDescent="0.25">
      <c r="A213" s="79" t="s">
        <v>43</v>
      </c>
      <c r="B213" s="73" t="s">
        <v>44</v>
      </c>
      <c r="C213" s="49">
        <f t="shared" ref="C213:F213" si="63">C214</f>
        <v>0</v>
      </c>
      <c r="D213" s="49">
        <f t="shared" si="63"/>
        <v>0</v>
      </c>
      <c r="E213" s="49">
        <f t="shared" si="63"/>
        <v>0</v>
      </c>
      <c r="F213" s="49">
        <f t="shared" si="63"/>
        <v>0</v>
      </c>
      <c r="G213" s="39"/>
      <c r="H213" s="39"/>
      <c r="I213" s="9"/>
      <c r="J213" s="41"/>
    </row>
    <row r="214" spans="1:10" ht="38.25" hidden="1" customHeight="1" x14ac:dyDescent="0.25">
      <c r="A214" s="98"/>
      <c r="B214" s="89" t="s">
        <v>45</v>
      </c>
      <c r="C214" s="52">
        <f t="shared" ref="C214:H214" si="64">C215+C216+C217+C218+C219+C220</f>
        <v>0</v>
      </c>
      <c r="D214" s="52">
        <f t="shared" si="64"/>
        <v>0</v>
      </c>
      <c r="E214" s="52">
        <f t="shared" si="64"/>
        <v>0</v>
      </c>
      <c r="F214" s="52">
        <f t="shared" si="64"/>
        <v>0</v>
      </c>
      <c r="G214" s="52">
        <f t="shared" si="64"/>
        <v>0</v>
      </c>
      <c r="H214" s="52">
        <f t="shared" si="64"/>
        <v>0</v>
      </c>
      <c r="I214" s="9"/>
      <c r="J214" s="41"/>
    </row>
    <row r="215" spans="1:10" ht="38.25" hidden="1" customHeight="1" x14ac:dyDescent="0.25">
      <c r="A215" s="99"/>
      <c r="B215" s="37" t="s">
        <v>338</v>
      </c>
      <c r="C215" s="55"/>
      <c r="D215" s="55"/>
      <c r="E215" s="55"/>
      <c r="F215" s="55"/>
      <c r="G215" s="100"/>
      <c r="H215" s="100"/>
      <c r="I215" s="9"/>
      <c r="J215" s="41"/>
    </row>
    <row r="216" spans="1:10" ht="38.25" hidden="1" customHeight="1" x14ac:dyDescent="0.25">
      <c r="A216" s="99"/>
      <c r="B216" s="37" t="s">
        <v>338</v>
      </c>
      <c r="C216" s="55"/>
      <c r="D216" s="55"/>
      <c r="E216" s="55"/>
      <c r="F216" s="55"/>
      <c r="G216" s="100"/>
      <c r="H216" s="100"/>
      <c r="I216" s="9"/>
      <c r="J216" s="41"/>
    </row>
    <row r="217" spans="1:10" ht="15.75" hidden="1" customHeight="1" x14ac:dyDescent="0.25">
      <c r="A217" s="99"/>
      <c r="B217" s="37"/>
      <c r="C217" s="55"/>
      <c r="D217" s="55"/>
      <c r="E217" s="55"/>
      <c r="F217" s="55"/>
      <c r="G217" s="100"/>
      <c r="H217" s="100"/>
      <c r="I217" s="9"/>
      <c r="J217" s="41"/>
    </row>
    <row r="218" spans="1:10" ht="38.25" hidden="1" customHeight="1" x14ac:dyDescent="0.25">
      <c r="A218" s="99"/>
      <c r="B218" s="37" t="s">
        <v>338</v>
      </c>
      <c r="C218" s="55"/>
      <c r="D218" s="55"/>
      <c r="E218" s="55"/>
      <c r="F218" s="55"/>
      <c r="G218" s="100"/>
      <c r="H218" s="100"/>
      <c r="I218" s="9"/>
      <c r="J218" s="41"/>
    </row>
    <row r="219" spans="1:10" ht="51" hidden="1" customHeight="1" x14ac:dyDescent="0.25">
      <c r="A219" s="99"/>
      <c r="B219" s="37" t="s">
        <v>339</v>
      </c>
      <c r="C219" s="55"/>
      <c r="D219" s="55"/>
      <c r="E219" s="55"/>
      <c r="F219" s="55"/>
      <c r="G219" s="100"/>
      <c r="H219" s="100"/>
      <c r="I219" s="9"/>
      <c r="J219" s="41"/>
    </row>
    <row r="220" spans="1:10" ht="15.75" hidden="1" customHeight="1" x14ac:dyDescent="0.25">
      <c r="A220" s="99"/>
      <c r="B220" s="37"/>
      <c r="C220" s="55"/>
      <c r="D220" s="55"/>
      <c r="E220" s="55"/>
      <c r="F220" s="55"/>
      <c r="G220" s="39"/>
      <c r="H220" s="39"/>
      <c r="I220" s="8"/>
      <c r="J220" s="41"/>
    </row>
    <row r="221" spans="1:10" ht="15.75" hidden="1" customHeight="1" x14ac:dyDescent="0.25">
      <c r="A221" s="99"/>
      <c r="B221" s="37"/>
      <c r="C221" s="55"/>
      <c r="D221" s="55"/>
      <c r="E221" s="55"/>
      <c r="F221" s="55"/>
      <c r="G221" s="39"/>
      <c r="H221" s="39"/>
      <c r="I221" s="9"/>
      <c r="J221" s="41"/>
    </row>
    <row r="222" spans="1:10" ht="76.5" x14ac:dyDescent="0.25">
      <c r="A222" s="79" t="s">
        <v>190</v>
      </c>
      <c r="B222" s="48" t="s">
        <v>191</v>
      </c>
      <c r="C222" s="49">
        <f t="shared" ref="C222:F222" si="65">C223</f>
        <v>1177200</v>
      </c>
      <c r="D222" s="49">
        <f t="shared" si="65"/>
        <v>1010743</v>
      </c>
      <c r="E222" s="49">
        <f t="shared" si="65"/>
        <v>0</v>
      </c>
      <c r="F222" s="49">
        <f t="shared" si="65"/>
        <v>0</v>
      </c>
      <c r="G222" s="39"/>
      <c r="H222" s="39"/>
      <c r="I222" s="9"/>
      <c r="J222" s="41"/>
    </row>
    <row r="223" spans="1:10" ht="38.25" x14ac:dyDescent="0.25">
      <c r="A223" s="35"/>
      <c r="B223" s="89" t="s">
        <v>45</v>
      </c>
      <c r="C223" s="52">
        <f>C224+C225</f>
        <v>1177200</v>
      </c>
      <c r="D223" s="52">
        <f t="shared" ref="D223:F223" si="66">D224+D225</f>
        <v>1010743</v>
      </c>
      <c r="E223" s="52">
        <f t="shared" si="66"/>
        <v>0</v>
      </c>
      <c r="F223" s="52">
        <f t="shared" si="66"/>
        <v>0</v>
      </c>
      <c r="G223" s="39"/>
      <c r="H223" s="39"/>
      <c r="I223" s="9"/>
      <c r="J223" s="41"/>
    </row>
    <row r="224" spans="1:10" ht="94.5" customHeight="1" x14ac:dyDescent="0.25">
      <c r="A224" s="35"/>
      <c r="B224" s="60" t="s">
        <v>431</v>
      </c>
      <c r="C224" s="55">
        <f>6240+1170960</f>
        <v>1177200</v>
      </c>
      <c r="D224" s="55">
        <v>1010743</v>
      </c>
      <c r="E224" s="55"/>
      <c r="F224" s="55"/>
      <c r="G224" s="39"/>
      <c r="H224" s="39"/>
      <c r="I224" s="9" t="s">
        <v>489</v>
      </c>
      <c r="J224" s="41"/>
    </row>
    <row r="225" spans="1:10" ht="15.75" hidden="1" customHeight="1" x14ac:dyDescent="0.25">
      <c r="A225" s="35"/>
      <c r="B225" s="89"/>
      <c r="C225" s="55"/>
      <c r="D225" s="55"/>
      <c r="E225" s="55"/>
      <c r="F225" s="55"/>
      <c r="G225" s="39"/>
      <c r="H225" s="39"/>
      <c r="I225" s="7"/>
      <c r="J225" s="41"/>
    </row>
    <row r="226" spans="1:10" ht="74.25" customHeight="1" x14ac:dyDescent="0.25">
      <c r="A226" s="79" t="s">
        <v>46</v>
      </c>
      <c r="B226" s="73" t="s">
        <v>47</v>
      </c>
      <c r="C226" s="49">
        <f>C227+C232+C239+C246</f>
        <v>0</v>
      </c>
      <c r="D226" s="49">
        <f t="shared" ref="D226:E226" si="67">D227+D232+D239+D246</f>
        <v>17613046</v>
      </c>
      <c r="E226" s="49">
        <f t="shared" si="67"/>
        <v>9213046</v>
      </c>
      <c r="F226" s="49">
        <f>F227+F232+F239+F246</f>
        <v>0</v>
      </c>
      <c r="G226" s="46"/>
      <c r="H226" s="46"/>
      <c r="I226" s="9"/>
      <c r="J226" s="41"/>
    </row>
    <row r="227" spans="1:10" ht="51" x14ac:dyDescent="0.25">
      <c r="A227" s="79" t="s">
        <v>192</v>
      </c>
      <c r="B227" s="101" t="s">
        <v>193</v>
      </c>
      <c r="C227" s="49">
        <f>C228+C230</f>
        <v>0</v>
      </c>
      <c r="D227" s="49">
        <f t="shared" ref="D227:E227" si="68">D228+D230</f>
        <v>9024508</v>
      </c>
      <c r="E227" s="49">
        <f t="shared" si="68"/>
        <v>9024508</v>
      </c>
      <c r="F227" s="49">
        <f t="shared" ref="F227" si="69">F228+F230</f>
        <v>0</v>
      </c>
      <c r="G227" s="46"/>
      <c r="H227" s="46"/>
      <c r="I227" s="9"/>
      <c r="J227" s="41"/>
    </row>
    <row r="228" spans="1:10" ht="25.5" hidden="1" customHeight="1" x14ac:dyDescent="0.25">
      <c r="A228" s="79"/>
      <c r="B228" s="70" t="s">
        <v>80</v>
      </c>
      <c r="C228" s="52">
        <f t="shared" ref="C228:F228" si="70">C229</f>
        <v>0</v>
      </c>
      <c r="D228" s="52"/>
      <c r="E228" s="52"/>
      <c r="F228" s="52">
        <f t="shared" si="70"/>
        <v>0</v>
      </c>
      <c r="G228" s="46"/>
      <c r="H228" s="46"/>
      <c r="I228" s="9"/>
      <c r="J228" s="41"/>
    </row>
    <row r="229" spans="1:10" ht="15.75" hidden="1" customHeight="1" x14ac:dyDescent="0.25">
      <c r="A229" s="102"/>
      <c r="B229" s="103"/>
      <c r="C229" s="52"/>
      <c r="D229" s="52"/>
      <c r="E229" s="52"/>
      <c r="F229" s="52"/>
      <c r="G229" s="46"/>
      <c r="H229" s="46"/>
      <c r="I229" s="9"/>
      <c r="J229" s="41"/>
    </row>
    <row r="230" spans="1:10" ht="25.5" x14ac:dyDescent="0.25">
      <c r="A230" s="102"/>
      <c r="B230" s="103" t="s">
        <v>48</v>
      </c>
      <c r="C230" s="52">
        <f>C231</f>
        <v>0</v>
      </c>
      <c r="D230" s="52">
        <f t="shared" ref="D230:F230" si="71">D231</f>
        <v>9024508</v>
      </c>
      <c r="E230" s="52">
        <f t="shared" si="71"/>
        <v>9024508</v>
      </c>
      <c r="F230" s="52">
        <f t="shared" si="71"/>
        <v>0</v>
      </c>
      <c r="G230" s="46"/>
      <c r="H230" s="46"/>
      <c r="I230" s="9"/>
      <c r="J230" s="41"/>
    </row>
    <row r="231" spans="1:10" ht="15.75" x14ac:dyDescent="0.25">
      <c r="A231" s="102"/>
      <c r="B231" s="103"/>
      <c r="C231" s="52"/>
      <c r="D231" s="55">
        <v>9024508</v>
      </c>
      <c r="E231" s="55">
        <v>9024508</v>
      </c>
      <c r="F231" s="52"/>
      <c r="G231" s="46"/>
      <c r="H231" s="46"/>
      <c r="I231" s="9" t="s">
        <v>435</v>
      </c>
      <c r="J231" s="41"/>
    </row>
    <row r="232" spans="1:10" ht="63.75" hidden="1" customHeight="1" x14ac:dyDescent="0.25">
      <c r="A232" s="35" t="s">
        <v>123</v>
      </c>
      <c r="B232" s="101" t="s">
        <v>124</v>
      </c>
      <c r="C232" s="49">
        <f>C233+C235+C237</f>
        <v>0</v>
      </c>
      <c r="D232" s="49">
        <f t="shared" ref="D232:E232" si="72">D233+D235+D237</f>
        <v>0</v>
      </c>
      <c r="E232" s="49">
        <f t="shared" si="72"/>
        <v>0</v>
      </c>
      <c r="F232" s="49">
        <f t="shared" ref="F232" si="73">F233+F235+F237</f>
        <v>0</v>
      </c>
      <c r="G232" s="46"/>
      <c r="H232" s="46"/>
      <c r="I232" s="9"/>
      <c r="J232" s="41"/>
    </row>
    <row r="233" spans="1:10" ht="38.25" hidden="1" customHeight="1" x14ac:dyDescent="0.25">
      <c r="A233" s="35"/>
      <c r="B233" s="70" t="s">
        <v>69</v>
      </c>
      <c r="C233" s="52">
        <f>C234</f>
        <v>0</v>
      </c>
      <c r="D233" s="52"/>
      <c r="E233" s="52"/>
      <c r="F233" s="52">
        <f t="shared" ref="F233" si="74">F234</f>
        <v>0</v>
      </c>
      <c r="G233" s="46"/>
      <c r="H233" s="46"/>
      <c r="I233" s="9"/>
      <c r="J233" s="41"/>
    </row>
    <row r="234" spans="1:10" ht="15.75" hidden="1" customHeight="1" x14ac:dyDescent="0.25">
      <c r="A234" s="35"/>
      <c r="B234" s="70"/>
      <c r="C234" s="52"/>
      <c r="D234" s="52"/>
      <c r="E234" s="52"/>
      <c r="F234" s="52"/>
      <c r="G234" s="46"/>
      <c r="H234" s="46"/>
      <c r="I234" s="9"/>
      <c r="J234" s="41"/>
    </row>
    <row r="235" spans="1:10" ht="25.5" hidden="1" customHeight="1" x14ac:dyDescent="0.25">
      <c r="A235" s="35"/>
      <c r="B235" s="70" t="s">
        <v>80</v>
      </c>
      <c r="C235" s="52">
        <f>C236</f>
        <v>0</v>
      </c>
      <c r="D235" s="52"/>
      <c r="E235" s="52"/>
      <c r="F235" s="52">
        <f t="shared" ref="F235" si="75">F236</f>
        <v>0</v>
      </c>
      <c r="G235" s="46"/>
      <c r="H235" s="46"/>
      <c r="I235" s="9"/>
      <c r="J235" s="41"/>
    </row>
    <row r="236" spans="1:10" ht="15.75" hidden="1" customHeight="1" x14ac:dyDescent="0.25">
      <c r="A236" s="35"/>
      <c r="B236" s="37"/>
      <c r="C236" s="55"/>
      <c r="D236" s="55"/>
      <c r="E236" s="55"/>
      <c r="F236" s="55"/>
      <c r="G236" s="46"/>
      <c r="H236" s="46"/>
      <c r="I236" s="9"/>
      <c r="J236" s="41"/>
    </row>
    <row r="237" spans="1:10" ht="25.5" hidden="1" customHeight="1" x14ac:dyDescent="0.25">
      <c r="A237" s="35"/>
      <c r="B237" s="89" t="s">
        <v>83</v>
      </c>
      <c r="C237" s="52">
        <f>C238</f>
        <v>0</v>
      </c>
      <c r="D237" s="52"/>
      <c r="E237" s="52"/>
      <c r="F237" s="52">
        <f t="shared" ref="F237" si="76">F238</f>
        <v>0</v>
      </c>
      <c r="G237" s="46"/>
      <c r="H237" s="46"/>
      <c r="I237" s="9"/>
      <c r="J237" s="41"/>
    </row>
    <row r="238" spans="1:10" ht="15.75" hidden="1" customHeight="1" x14ac:dyDescent="0.25">
      <c r="A238" s="35"/>
      <c r="B238" s="37"/>
      <c r="C238" s="55"/>
      <c r="D238" s="55"/>
      <c r="E238" s="55"/>
      <c r="F238" s="55"/>
      <c r="G238" s="46"/>
      <c r="H238" s="46"/>
      <c r="I238" s="9"/>
      <c r="J238" s="41"/>
    </row>
    <row r="239" spans="1:10" ht="84.75" customHeight="1" x14ac:dyDescent="0.25">
      <c r="A239" s="35" t="s">
        <v>163</v>
      </c>
      <c r="B239" s="101" t="s">
        <v>164</v>
      </c>
      <c r="C239" s="49">
        <f t="shared" ref="C239:F239" si="77">C240</f>
        <v>0</v>
      </c>
      <c r="D239" s="49">
        <f t="shared" si="77"/>
        <v>8588538</v>
      </c>
      <c r="E239" s="49">
        <f t="shared" si="77"/>
        <v>188538</v>
      </c>
      <c r="F239" s="49">
        <f t="shared" si="77"/>
        <v>0</v>
      </c>
      <c r="G239" s="46"/>
      <c r="H239" s="46"/>
      <c r="I239" s="9"/>
      <c r="J239" s="41"/>
    </row>
    <row r="240" spans="1:10" ht="25.5" x14ac:dyDescent="0.25">
      <c r="A240" s="35"/>
      <c r="B240" s="103" t="s">
        <v>48</v>
      </c>
      <c r="C240" s="52">
        <f>C241+C242+C243+C244</f>
        <v>0</v>
      </c>
      <c r="D240" s="52">
        <f t="shared" ref="D240:F240" si="78">D241+D242+D243+D244</f>
        <v>8588538</v>
      </c>
      <c r="E240" s="52">
        <f t="shared" si="78"/>
        <v>188538</v>
      </c>
      <c r="F240" s="52">
        <f t="shared" si="78"/>
        <v>0</v>
      </c>
      <c r="G240" s="46"/>
      <c r="H240" s="46"/>
      <c r="I240" s="9"/>
      <c r="J240" s="41"/>
    </row>
    <row r="241" spans="1:10" ht="15.75" x14ac:dyDescent="0.25">
      <c r="A241" s="35"/>
      <c r="B241" s="37"/>
      <c r="C241" s="55"/>
      <c r="D241" s="55">
        <v>188538</v>
      </c>
      <c r="E241" s="55">
        <v>188538</v>
      </c>
      <c r="F241" s="55"/>
      <c r="G241" s="46"/>
      <c r="H241" s="46"/>
      <c r="I241" s="16" t="s">
        <v>435</v>
      </c>
      <c r="J241" s="41"/>
    </row>
    <row r="242" spans="1:10" ht="43.15" hidden="1" customHeight="1" x14ac:dyDescent="0.25">
      <c r="A242" s="35"/>
      <c r="B242" s="37"/>
      <c r="C242" s="55"/>
      <c r="D242" s="55"/>
      <c r="E242" s="55"/>
      <c r="F242" s="55"/>
      <c r="G242" s="46"/>
      <c r="H242" s="46"/>
      <c r="I242" s="9"/>
      <c r="J242" s="41"/>
    </row>
    <row r="243" spans="1:10" ht="43.15" hidden="1" customHeight="1" x14ac:dyDescent="0.25">
      <c r="A243" s="35"/>
      <c r="B243" s="37"/>
      <c r="C243" s="55"/>
      <c r="D243" s="55"/>
      <c r="E243" s="55"/>
      <c r="F243" s="55"/>
      <c r="G243" s="46"/>
      <c r="H243" s="46"/>
      <c r="I243" s="16"/>
      <c r="J243" s="41"/>
    </row>
    <row r="244" spans="1:10" ht="25.5" x14ac:dyDescent="0.25">
      <c r="A244" s="35"/>
      <c r="B244" s="37"/>
      <c r="C244" s="55"/>
      <c r="D244" s="55">
        <v>8400000</v>
      </c>
      <c r="E244" s="55"/>
      <c r="F244" s="55"/>
      <c r="G244" s="46"/>
      <c r="H244" s="46"/>
      <c r="I244" s="9" t="s">
        <v>360</v>
      </c>
      <c r="J244" s="41"/>
    </row>
    <row r="245" spans="1:10" ht="15.75" hidden="1" customHeight="1" x14ac:dyDescent="0.25">
      <c r="A245" s="35"/>
      <c r="B245" s="37"/>
      <c r="C245" s="55"/>
      <c r="D245" s="55"/>
      <c r="E245" s="55"/>
      <c r="F245" s="55"/>
      <c r="G245" s="46"/>
      <c r="H245" s="46"/>
      <c r="I245" s="9"/>
      <c r="J245" s="41"/>
    </row>
    <row r="246" spans="1:10" ht="38.25" hidden="1" customHeight="1" x14ac:dyDescent="0.25">
      <c r="A246" s="35" t="s">
        <v>210</v>
      </c>
      <c r="B246" s="101" t="s">
        <v>211</v>
      </c>
      <c r="C246" s="49">
        <f>C247+C249+C254</f>
        <v>0</v>
      </c>
      <c r="D246" s="49">
        <f t="shared" ref="D246:E246" si="79">D247+D249+D254</f>
        <v>0</v>
      </c>
      <c r="E246" s="49">
        <f t="shared" si="79"/>
        <v>0</v>
      </c>
      <c r="F246" s="49">
        <f t="shared" ref="F246" si="80">F247+F249+F254</f>
        <v>0</v>
      </c>
      <c r="G246" s="49">
        <f t="shared" ref="G246:H246" si="81">G247+G249</f>
        <v>0</v>
      </c>
      <c r="H246" s="49">
        <f t="shared" si="81"/>
        <v>0</v>
      </c>
      <c r="I246" s="9"/>
      <c r="J246" s="41"/>
    </row>
    <row r="247" spans="1:10" ht="15.75" hidden="1" customHeight="1" x14ac:dyDescent="0.25">
      <c r="A247" s="35"/>
      <c r="B247" s="103" t="s">
        <v>54</v>
      </c>
      <c r="C247" s="52">
        <f>C248</f>
        <v>0</v>
      </c>
      <c r="D247" s="52"/>
      <c r="E247" s="52"/>
      <c r="F247" s="52">
        <f t="shared" ref="F247:H247" si="82">F248</f>
        <v>0</v>
      </c>
      <c r="G247" s="55">
        <f t="shared" si="82"/>
        <v>0</v>
      </c>
      <c r="H247" s="55">
        <f t="shared" si="82"/>
        <v>0</v>
      </c>
      <c r="I247" s="9"/>
      <c r="J247" s="41"/>
    </row>
    <row r="248" spans="1:10" ht="15.75" hidden="1" customHeight="1" x14ac:dyDescent="0.25">
      <c r="A248" s="35"/>
      <c r="B248" s="37"/>
      <c r="C248" s="55"/>
      <c r="D248" s="55"/>
      <c r="E248" s="55"/>
      <c r="F248" s="55"/>
      <c r="G248" s="46"/>
      <c r="H248" s="46"/>
      <c r="I248" s="9"/>
      <c r="J248" s="41"/>
    </row>
    <row r="249" spans="1:10" ht="25.5" hidden="1" customHeight="1" x14ac:dyDescent="0.25">
      <c r="A249" s="35"/>
      <c r="B249" s="103" t="s">
        <v>176</v>
      </c>
      <c r="C249" s="52">
        <f>C250+C251</f>
        <v>0</v>
      </c>
      <c r="D249" s="52">
        <f t="shared" ref="D249" si="83">D250+D251</f>
        <v>0</v>
      </c>
      <c r="E249" s="52">
        <f t="shared" ref="E249" si="84">E250+E251</f>
        <v>0</v>
      </c>
      <c r="F249" s="52">
        <f t="shared" ref="F249" si="85">F250+F251</f>
        <v>0</v>
      </c>
      <c r="G249" s="46"/>
      <c r="H249" s="46"/>
      <c r="I249" s="9"/>
      <c r="J249" s="41"/>
    </row>
    <row r="250" spans="1:10" ht="63.75" hidden="1" customHeight="1" x14ac:dyDescent="0.25">
      <c r="A250" s="35"/>
      <c r="B250" s="78" t="s">
        <v>285</v>
      </c>
      <c r="C250" s="52"/>
      <c r="D250" s="55"/>
      <c r="E250" s="55"/>
      <c r="F250" s="52"/>
      <c r="G250" s="46"/>
      <c r="H250" s="46"/>
      <c r="I250" s="9"/>
      <c r="J250" s="41"/>
    </row>
    <row r="251" spans="1:10" ht="51.75" hidden="1" customHeight="1" x14ac:dyDescent="0.25">
      <c r="A251" s="35"/>
      <c r="B251" s="78" t="s">
        <v>286</v>
      </c>
      <c r="C251" s="52"/>
      <c r="D251" s="55"/>
      <c r="E251" s="55"/>
      <c r="F251" s="52"/>
      <c r="G251" s="46"/>
      <c r="H251" s="46"/>
      <c r="I251" s="9"/>
      <c r="J251" s="41"/>
    </row>
    <row r="252" spans="1:10" ht="15.75" hidden="1" customHeight="1" x14ac:dyDescent="0.25">
      <c r="A252" s="35"/>
      <c r="B252" s="103"/>
      <c r="C252" s="52"/>
      <c r="D252" s="52"/>
      <c r="E252" s="52"/>
      <c r="F252" s="52"/>
      <c r="G252" s="46"/>
      <c r="H252" s="46"/>
      <c r="I252" s="9"/>
      <c r="J252" s="41"/>
    </row>
    <row r="253" spans="1:10" ht="15.75" hidden="1" customHeight="1" x14ac:dyDescent="0.25">
      <c r="A253" s="35"/>
      <c r="B253" s="37"/>
      <c r="C253" s="55"/>
      <c r="D253" s="55"/>
      <c r="E253" s="55"/>
      <c r="F253" s="55"/>
      <c r="G253" s="46"/>
      <c r="H253" s="46"/>
      <c r="I253" s="9"/>
      <c r="J253" s="41"/>
    </row>
    <row r="254" spans="1:10" ht="25.5" hidden="1" customHeight="1" x14ac:dyDescent="0.25">
      <c r="A254" s="35"/>
      <c r="B254" s="103" t="s">
        <v>48</v>
      </c>
      <c r="C254" s="52">
        <f t="shared" ref="C254:F254" si="86">C255+C256+C257+C260</f>
        <v>0</v>
      </c>
      <c r="D254" s="52">
        <f t="shared" si="86"/>
        <v>0</v>
      </c>
      <c r="E254" s="52">
        <f t="shared" si="86"/>
        <v>0</v>
      </c>
      <c r="F254" s="52">
        <f t="shared" si="86"/>
        <v>0</v>
      </c>
      <c r="G254" s="46"/>
      <c r="H254" s="46"/>
      <c r="I254" s="9"/>
      <c r="J254" s="41"/>
    </row>
    <row r="255" spans="1:10" ht="15.75" hidden="1" customHeight="1" x14ac:dyDescent="0.25">
      <c r="A255" s="35"/>
      <c r="B255" s="103"/>
      <c r="C255" s="52"/>
      <c r="D255" s="52"/>
      <c r="E255" s="52"/>
      <c r="F255" s="52"/>
      <c r="G255" s="46"/>
      <c r="H255" s="46"/>
      <c r="I255" s="9"/>
      <c r="J255" s="41"/>
    </row>
    <row r="256" spans="1:10" ht="15.75" hidden="1" customHeight="1" x14ac:dyDescent="0.25">
      <c r="A256" s="35"/>
      <c r="B256" s="37"/>
      <c r="C256" s="55"/>
      <c r="D256" s="55"/>
      <c r="E256" s="55"/>
      <c r="F256" s="55"/>
      <c r="G256" s="46"/>
      <c r="H256" s="46"/>
      <c r="I256" s="9"/>
      <c r="J256" s="41"/>
    </row>
    <row r="257" spans="1:10" ht="30" hidden="1" customHeight="1" x14ac:dyDescent="0.25">
      <c r="A257" s="35"/>
      <c r="B257" s="37"/>
      <c r="C257" s="55"/>
      <c r="D257" s="55"/>
      <c r="E257" s="55"/>
      <c r="F257" s="55"/>
      <c r="G257" s="46"/>
      <c r="H257" s="46"/>
      <c r="I257" s="9"/>
      <c r="J257" s="41"/>
    </row>
    <row r="258" spans="1:10" ht="15.75" hidden="1" customHeight="1" x14ac:dyDescent="0.25">
      <c r="A258" s="35"/>
      <c r="B258" s="103"/>
      <c r="C258" s="52"/>
      <c r="D258" s="52"/>
      <c r="E258" s="52"/>
      <c r="F258" s="52"/>
      <c r="G258" s="46"/>
      <c r="H258" s="46"/>
      <c r="I258" s="9"/>
      <c r="J258" s="41"/>
    </row>
    <row r="259" spans="1:10" ht="15.75" hidden="1" customHeight="1" x14ac:dyDescent="0.25">
      <c r="A259" s="35"/>
      <c r="B259" s="37"/>
      <c r="C259" s="55"/>
      <c r="D259" s="55"/>
      <c r="E259" s="55"/>
      <c r="F259" s="55"/>
      <c r="G259" s="46"/>
      <c r="H259" s="46"/>
      <c r="I259" s="9"/>
      <c r="J259" s="41"/>
    </row>
    <row r="260" spans="1:10" ht="15.75" hidden="1" customHeight="1" x14ac:dyDescent="0.25">
      <c r="A260" s="35"/>
      <c r="B260" s="37"/>
      <c r="C260" s="55"/>
      <c r="D260" s="55"/>
      <c r="E260" s="55"/>
      <c r="F260" s="55"/>
      <c r="G260" s="46"/>
      <c r="H260" s="46"/>
      <c r="I260" s="9"/>
      <c r="J260" s="41"/>
    </row>
    <row r="261" spans="1:10" ht="117.75" customHeight="1" x14ac:dyDescent="0.25">
      <c r="A261" s="35" t="s">
        <v>49</v>
      </c>
      <c r="B261" s="73" t="s">
        <v>50</v>
      </c>
      <c r="C261" s="49">
        <f>C262+C265+C268+C271</f>
        <v>0</v>
      </c>
      <c r="D261" s="49">
        <f t="shared" ref="D261:E261" si="87">D262+D265+D268+D271</f>
        <v>9287614</v>
      </c>
      <c r="E261" s="49">
        <f t="shared" si="87"/>
        <v>9287614</v>
      </c>
      <c r="F261" s="49">
        <f t="shared" ref="F261" si="88">F262+F265+F268+F271</f>
        <v>0</v>
      </c>
      <c r="G261" s="46"/>
      <c r="H261" s="46"/>
      <c r="I261" s="9"/>
      <c r="J261" s="41"/>
    </row>
    <row r="262" spans="1:10" ht="38.25" x14ac:dyDescent="0.25">
      <c r="A262" s="79" t="s">
        <v>212</v>
      </c>
      <c r="B262" s="101" t="s">
        <v>213</v>
      </c>
      <c r="C262" s="49">
        <f>C263</f>
        <v>0</v>
      </c>
      <c r="D262" s="49">
        <f t="shared" ref="D262:F263" si="89">D263</f>
        <v>3115237</v>
      </c>
      <c r="E262" s="49">
        <f t="shared" si="89"/>
        <v>3115237</v>
      </c>
      <c r="F262" s="49">
        <f t="shared" si="89"/>
        <v>0</v>
      </c>
      <c r="G262" s="46"/>
      <c r="H262" s="46"/>
      <c r="I262" s="9"/>
      <c r="J262" s="41"/>
    </row>
    <row r="263" spans="1:10" ht="25.5" x14ac:dyDescent="0.25">
      <c r="A263" s="35"/>
      <c r="B263" s="103" t="s">
        <v>48</v>
      </c>
      <c r="C263" s="52">
        <f>C264</f>
        <v>0</v>
      </c>
      <c r="D263" s="52">
        <f t="shared" si="89"/>
        <v>3115237</v>
      </c>
      <c r="E263" s="52">
        <f t="shared" si="89"/>
        <v>3115237</v>
      </c>
      <c r="F263" s="52">
        <f t="shared" si="89"/>
        <v>0</v>
      </c>
      <c r="G263" s="46"/>
      <c r="H263" s="46"/>
      <c r="I263" s="9"/>
      <c r="J263" s="41"/>
    </row>
    <row r="264" spans="1:10" ht="15.75" x14ac:dyDescent="0.25">
      <c r="A264" s="35"/>
      <c r="B264" s="73"/>
      <c r="C264" s="49"/>
      <c r="D264" s="55">
        <v>3115237</v>
      </c>
      <c r="E264" s="55">
        <v>3115237</v>
      </c>
      <c r="F264" s="49"/>
      <c r="G264" s="46"/>
      <c r="H264" s="46"/>
      <c r="I264" s="9" t="s">
        <v>435</v>
      </c>
      <c r="J264" s="41"/>
    </row>
    <row r="265" spans="1:10" ht="38.25" hidden="1" customHeight="1" x14ac:dyDescent="0.25">
      <c r="A265" s="79" t="s">
        <v>214</v>
      </c>
      <c r="B265" s="101" t="s">
        <v>215</v>
      </c>
      <c r="C265" s="49">
        <f>C266</f>
        <v>0</v>
      </c>
      <c r="D265" s="49"/>
      <c r="E265" s="49"/>
      <c r="F265" s="49">
        <f t="shared" ref="F265:H266" si="90">F266</f>
        <v>0</v>
      </c>
      <c r="G265" s="49">
        <f t="shared" si="90"/>
        <v>0</v>
      </c>
      <c r="H265" s="49">
        <f t="shared" si="90"/>
        <v>0</v>
      </c>
      <c r="I265" s="9"/>
      <c r="J265" s="41"/>
    </row>
    <row r="266" spans="1:10" ht="25.5" hidden="1" customHeight="1" x14ac:dyDescent="0.25">
      <c r="A266" s="35"/>
      <c r="B266" s="103" t="s">
        <v>48</v>
      </c>
      <c r="C266" s="52">
        <f>C267</f>
        <v>0</v>
      </c>
      <c r="D266" s="52"/>
      <c r="E266" s="52"/>
      <c r="F266" s="52">
        <f t="shared" si="90"/>
        <v>0</v>
      </c>
      <c r="G266" s="46"/>
      <c r="H266" s="46"/>
      <c r="I266" s="9"/>
      <c r="J266" s="41"/>
    </row>
    <row r="267" spans="1:10" ht="15.75" hidden="1" customHeight="1" x14ac:dyDescent="0.25">
      <c r="A267" s="35"/>
      <c r="B267" s="73"/>
      <c r="C267" s="49"/>
      <c r="D267" s="49"/>
      <c r="E267" s="49"/>
      <c r="F267" s="49"/>
      <c r="G267" s="46"/>
      <c r="H267" s="46"/>
      <c r="I267" s="9"/>
      <c r="J267" s="41"/>
    </row>
    <row r="268" spans="1:10" ht="129" hidden="1" customHeight="1" x14ac:dyDescent="0.25">
      <c r="A268" s="79" t="s">
        <v>165</v>
      </c>
      <c r="B268" s="101" t="s">
        <v>166</v>
      </c>
      <c r="C268" s="49">
        <f t="shared" ref="C268:F269" si="91">C269</f>
        <v>0</v>
      </c>
      <c r="D268" s="49"/>
      <c r="E268" s="49"/>
      <c r="F268" s="49">
        <f t="shared" si="91"/>
        <v>0</v>
      </c>
      <c r="G268" s="46"/>
      <c r="H268" s="46"/>
      <c r="I268" s="9"/>
      <c r="J268" s="41"/>
    </row>
    <row r="269" spans="1:10" ht="36.75" hidden="1" customHeight="1" x14ac:dyDescent="0.25">
      <c r="A269" s="35"/>
      <c r="B269" s="89" t="s">
        <v>53</v>
      </c>
      <c r="C269" s="52">
        <f t="shared" si="91"/>
        <v>0</v>
      </c>
      <c r="D269" s="52"/>
      <c r="E269" s="52"/>
      <c r="F269" s="52">
        <f t="shared" si="91"/>
        <v>0</v>
      </c>
      <c r="G269" s="46"/>
      <c r="H269" s="46"/>
      <c r="I269" s="9"/>
      <c r="J269" s="41"/>
    </row>
    <row r="270" spans="1:10" ht="15.75" hidden="1" customHeight="1" x14ac:dyDescent="0.25">
      <c r="A270" s="35"/>
      <c r="B270" s="60"/>
      <c r="C270" s="55"/>
      <c r="D270" s="55"/>
      <c r="E270" s="55"/>
      <c r="F270" s="55"/>
      <c r="G270" s="46"/>
      <c r="H270" s="46"/>
      <c r="I270" s="9"/>
      <c r="J270" s="41"/>
    </row>
    <row r="271" spans="1:10" ht="63.75" x14ac:dyDescent="0.25">
      <c r="A271" s="79" t="s">
        <v>51</v>
      </c>
      <c r="B271" s="73" t="s">
        <v>216</v>
      </c>
      <c r="C271" s="49">
        <f t="shared" ref="C271:F271" si="92">C272</f>
        <v>0</v>
      </c>
      <c r="D271" s="49">
        <f t="shared" si="92"/>
        <v>6172377</v>
      </c>
      <c r="E271" s="49">
        <f t="shared" si="92"/>
        <v>6172377</v>
      </c>
      <c r="F271" s="49">
        <f t="shared" si="92"/>
        <v>0</v>
      </c>
      <c r="G271" s="46"/>
      <c r="H271" s="46"/>
      <c r="I271" s="9"/>
      <c r="J271" s="41"/>
    </row>
    <row r="272" spans="1:10" ht="25.5" x14ac:dyDescent="0.25">
      <c r="A272" s="35"/>
      <c r="B272" s="103" t="s">
        <v>48</v>
      </c>
      <c r="C272" s="52">
        <f>SUM(C273:C280)</f>
        <v>0</v>
      </c>
      <c r="D272" s="52">
        <f t="shared" ref="D272:E272" si="93">SUM(D273:D280)</f>
        <v>6172377</v>
      </c>
      <c r="E272" s="52">
        <f t="shared" si="93"/>
        <v>6172377</v>
      </c>
      <c r="F272" s="52">
        <f t="shared" ref="F272" si="94">SUM(F273:F280)</f>
        <v>0</v>
      </c>
      <c r="G272" s="145"/>
      <c r="H272" s="145"/>
      <c r="I272" s="17"/>
      <c r="J272" s="41"/>
    </row>
    <row r="273" spans="1:10" x14ac:dyDescent="0.2">
      <c r="A273" s="35"/>
      <c r="B273" s="60"/>
      <c r="C273" s="55"/>
      <c r="D273" s="55">
        <f>5262678+909699</f>
        <v>6172377</v>
      </c>
      <c r="E273" s="55">
        <f>5262678+909699</f>
        <v>6172377</v>
      </c>
      <c r="F273" s="55"/>
      <c r="G273" s="130"/>
      <c r="H273" s="130"/>
      <c r="I273" s="9" t="s">
        <v>435</v>
      </c>
      <c r="J273" s="28"/>
    </row>
    <row r="274" spans="1:10" ht="15.75" hidden="1" customHeight="1" x14ac:dyDescent="0.25">
      <c r="A274" s="35"/>
      <c r="B274" s="60"/>
      <c r="C274" s="55"/>
      <c r="D274" s="55"/>
      <c r="E274" s="55"/>
      <c r="F274" s="55"/>
      <c r="G274" s="130"/>
      <c r="H274" s="130"/>
      <c r="I274" s="9"/>
      <c r="J274" s="41"/>
    </row>
    <row r="275" spans="1:10" ht="15.75" hidden="1" customHeight="1" x14ac:dyDescent="0.25">
      <c r="A275" s="35"/>
      <c r="B275" s="60"/>
      <c r="C275" s="55"/>
      <c r="D275" s="55"/>
      <c r="E275" s="55"/>
      <c r="F275" s="55"/>
      <c r="G275" s="130"/>
      <c r="H275" s="130"/>
      <c r="I275" s="9"/>
      <c r="J275" s="41"/>
    </row>
    <row r="276" spans="1:10" ht="15.75" hidden="1" customHeight="1" x14ac:dyDescent="0.25">
      <c r="A276" s="35"/>
      <c r="B276" s="60"/>
      <c r="C276" s="55"/>
      <c r="D276" s="55"/>
      <c r="E276" s="55"/>
      <c r="F276" s="55"/>
      <c r="G276" s="130"/>
      <c r="H276" s="130"/>
      <c r="I276" s="9"/>
      <c r="J276" s="41"/>
    </row>
    <row r="277" spans="1:10" ht="15.75" hidden="1" customHeight="1" x14ac:dyDescent="0.25">
      <c r="A277" s="35"/>
      <c r="B277" s="60"/>
      <c r="C277" s="55"/>
      <c r="D277" s="55"/>
      <c r="E277" s="55"/>
      <c r="F277" s="55"/>
      <c r="G277" s="130"/>
      <c r="H277" s="130"/>
      <c r="I277" s="9"/>
      <c r="J277" s="41"/>
    </row>
    <row r="278" spans="1:10" ht="15.75" hidden="1" customHeight="1" x14ac:dyDescent="0.25">
      <c r="A278" s="35"/>
      <c r="B278" s="60"/>
      <c r="C278" s="55"/>
      <c r="D278" s="55"/>
      <c r="E278" s="55"/>
      <c r="F278" s="55"/>
      <c r="G278" s="130"/>
      <c r="H278" s="130"/>
      <c r="I278" s="9"/>
      <c r="J278" s="41"/>
    </row>
    <row r="279" spans="1:10" ht="15.75" hidden="1" customHeight="1" x14ac:dyDescent="0.25">
      <c r="A279" s="35"/>
      <c r="B279" s="60"/>
      <c r="C279" s="55"/>
      <c r="D279" s="55"/>
      <c r="E279" s="55"/>
      <c r="F279" s="55"/>
      <c r="G279" s="130"/>
      <c r="H279" s="130"/>
      <c r="I279" s="9"/>
      <c r="J279" s="41"/>
    </row>
    <row r="280" spans="1:10" ht="15.75" hidden="1" customHeight="1" x14ac:dyDescent="0.25">
      <c r="A280" s="35"/>
      <c r="B280" s="60"/>
      <c r="C280" s="55"/>
      <c r="D280" s="55"/>
      <c r="E280" s="55"/>
      <c r="F280" s="55"/>
      <c r="G280" s="130"/>
      <c r="H280" s="130"/>
      <c r="I280" s="9"/>
      <c r="J280" s="41"/>
    </row>
    <row r="281" spans="1:10" ht="132" hidden="1" customHeight="1" x14ac:dyDescent="0.25">
      <c r="A281" s="79" t="s">
        <v>218</v>
      </c>
      <c r="B281" s="73" t="s">
        <v>217</v>
      </c>
      <c r="C281" s="49">
        <f>C282</f>
        <v>0</v>
      </c>
      <c r="D281" s="49"/>
      <c r="E281" s="49"/>
      <c r="F281" s="49">
        <f t="shared" ref="F281:F282" si="95">F282</f>
        <v>0</v>
      </c>
      <c r="G281" s="130"/>
      <c r="H281" s="130"/>
      <c r="I281" s="9"/>
      <c r="J281" s="41"/>
    </row>
    <row r="282" spans="1:10" ht="34.5" hidden="1" customHeight="1" x14ac:dyDescent="0.25">
      <c r="A282" s="35"/>
      <c r="B282" s="89" t="s">
        <v>53</v>
      </c>
      <c r="C282" s="52">
        <f>C283</f>
        <v>0</v>
      </c>
      <c r="D282" s="52"/>
      <c r="E282" s="52"/>
      <c r="F282" s="52">
        <f t="shared" si="95"/>
        <v>0</v>
      </c>
      <c r="G282" s="130"/>
      <c r="H282" s="130"/>
      <c r="I282" s="9"/>
      <c r="J282" s="41"/>
    </row>
    <row r="283" spans="1:10" ht="15.75" hidden="1" customHeight="1" x14ac:dyDescent="0.25">
      <c r="A283" s="35"/>
      <c r="B283" s="60"/>
      <c r="C283" s="55"/>
      <c r="D283" s="55"/>
      <c r="E283" s="55"/>
      <c r="F283" s="55"/>
      <c r="G283" s="130"/>
      <c r="H283" s="130"/>
      <c r="I283" s="9"/>
      <c r="J283" s="41"/>
    </row>
    <row r="284" spans="1:10" ht="46.5" customHeight="1" x14ac:dyDescent="0.25">
      <c r="A284" s="35" t="s">
        <v>21</v>
      </c>
      <c r="B284" s="90" t="s">
        <v>22</v>
      </c>
      <c r="C284" s="111">
        <f t="shared" ref="C284:F284" si="96">C285+C302+C319+C322</f>
        <v>11280500</v>
      </c>
      <c r="D284" s="111">
        <f t="shared" si="96"/>
        <v>91591263</v>
      </c>
      <c r="E284" s="111">
        <f t="shared" si="96"/>
        <v>57998179</v>
      </c>
      <c r="F284" s="111">
        <f t="shared" si="96"/>
        <v>0</v>
      </c>
      <c r="G284" s="124"/>
      <c r="H284" s="124"/>
      <c r="I284" s="18"/>
      <c r="J284" s="41"/>
    </row>
    <row r="285" spans="1:10" ht="42" customHeight="1" x14ac:dyDescent="0.25">
      <c r="A285" s="35" t="s">
        <v>94</v>
      </c>
      <c r="B285" s="73" t="s">
        <v>95</v>
      </c>
      <c r="C285" s="49">
        <f t="shared" ref="C285:F285" si="97">C286</f>
        <v>11280500</v>
      </c>
      <c r="D285" s="49">
        <f t="shared" si="97"/>
        <v>57519299</v>
      </c>
      <c r="E285" s="49">
        <f t="shared" si="97"/>
        <v>57519299</v>
      </c>
      <c r="F285" s="49">
        <f t="shared" si="97"/>
        <v>0</v>
      </c>
      <c r="G285" s="46"/>
      <c r="H285" s="46"/>
      <c r="I285" s="14"/>
      <c r="J285" s="41"/>
    </row>
    <row r="286" spans="1:10" ht="15.75" x14ac:dyDescent="0.25">
      <c r="A286" s="35"/>
      <c r="B286" s="70" t="s">
        <v>8</v>
      </c>
      <c r="C286" s="52">
        <f t="shared" ref="C286:F286" si="98">SUM(C287:C301)</f>
        <v>11280500</v>
      </c>
      <c r="D286" s="52">
        <f t="shared" si="98"/>
        <v>57519299</v>
      </c>
      <c r="E286" s="52">
        <f t="shared" si="98"/>
        <v>57519299</v>
      </c>
      <c r="F286" s="52">
        <f t="shared" si="98"/>
        <v>0</v>
      </c>
      <c r="G286" s="46"/>
      <c r="H286" s="46"/>
      <c r="I286" s="14"/>
      <c r="J286" s="41"/>
    </row>
    <row r="287" spans="1:10" ht="25.5" hidden="1" customHeight="1" x14ac:dyDescent="0.25">
      <c r="A287" s="35"/>
      <c r="B287" s="75" t="s">
        <v>340</v>
      </c>
      <c r="C287" s="52"/>
      <c r="D287" s="105"/>
      <c r="E287" s="105"/>
      <c r="F287" s="52"/>
      <c r="G287" s="46"/>
      <c r="H287" s="46"/>
      <c r="I287" s="19"/>
      <c r="J287" s="41"/>
    </row>
    <row r="288" spans="1:10" ht="63.75" hidden="1" customHeight="1" x14ac:dyDescent="0.25">
      <c r="A288" s="35"/>
      <c r="B288" s="37" t="s">
        <v>341</v>
      </c>
      <c r="C288" s="55"/>
      <c r="D288" s="55"/>
      <c r="E288" s="55"/>
      <c r="F288" s="55"/>
      <c r="G288" s="46"/>
      <c r="H288" s="46"/>
      <c r="I288" s="8"/>
      <c r="J288" s="41"/>
    </row>
    <row r="289" spans="1:10" ht="66.75" customHeight="1" x14ac:dyDescent="0.25">
      <c r="A289" s="35"/>
      <c r="B289" s="37" t="s">
        <v>342</v>
      </c>
      <c r="C289" s="55"/>
      <c r="D289" s="55">
        <v>527835</v>
      </c>
      <c r="E289" s="55">
        <v>527835</v>
      </c>
      <c r="F289" s="55"/>
      <c r="G289" s="46"/>
      <c r="H289" s="46"/>
      <c r="I289" s="9" t="s">
        <v>435</v>
      </c>
      <c r="J289" s="41"/>
    </row>
    <row r="290" spans="1:10" ht="25.5" hidden="1" customHeight="1" x14ac:dyDescent="0.25">
      <c r="A290" s="35"/>
      <c r="B290" s="37" t="s">
        <v>343</v>
      </c>
      <c r="C290" s="55"/>
      <c r="D290" s="55"/>
      <c r="E290" s="55"/>
      <c r="F290" s="55"/>
      <c r="G290" s="46"/>
      <c r="H290" s="46"/>
      <c r="I290" s="8"/>
      <c r="J290" s="41"/>
    </row>
    <row r="291" spans="1:10" ht="25.5" hidden="1" customHeight="1" x14ac:dyDescent="0.25">
      <c r="A291" s="35"/>
      <c r="B291" s="37" t="s">
        <v>344</v>
      </c>
      <c r="C291" s="55"/>
      <c r="D291" s="55"/>
      <c r="E291" s="55"/>
      <c r="F291" s="55"/>
      <c r="G291" s="46"/>
      <c r="H291" s="46"/>
      <c r="I291" s="8"/>
      <c r="J291" s="41"/>
    </row>
    <row r="292" spans="1:10" ht="25.5" hidden="1" customHeight="1" x14ac:dyDescent="0.25">
      <c r="A292" s="35"/>
      <c r="B292" s="75" t="s">
        <v>344</v>
      </c>
      <c r="C292" s="52"/>
      <c r="D292" s="106"/>
      <c r="E292" s="106"/>
      <c r="F292" s="106"/>
      <c r="G292" s="107"/>
      <c r="H292" s="39"/>
      <c r="I292" s="9"/>
      <c r="J292" s="41"/>
    </row>
    <row r="293" spans="1:10" ht="25.5" hidden="1" customHeight="1" x14ac:dyDescent="0.25">
      <c r="A293" s="35"/>
      <c r="B293" s="75" t="s">
        <v>343</v>
      </c>
      <c r="C293" s="52"/>
      <c r="D293" s="55"/>
      <c r="E293" s="55"/>
      <c r="F293" s="55"/>
      <c r="G293" s="107"/>
      <c r="H293" s="39"/>
      <c r="I293" s="9"/>
      <c r="J293" s="41"/>
    </row>
    <row r="294" spans="1:10" ht="54" customHeight="1" x14ac:dyDescent="0.25">
      <c r="A294" s="35"/>
      <c r="B294" s="75" t="s">
        <v>345</v>
      </c>
      <c r="C294" s="52"/>
      <c r="D294" s="55">
        <v>56991464</v>
      </c>
      <c r="E294" s="55">
        <v>56991464</v>
      </c>
      <c r="F294" s="55"/>
      <c r="G294" s="107"/>
      <c r="H294" s="39"/>
      <c r="I294" s="9" t="s">
        <v>435</v>
      </c>
      <c r="J294" s="41"/>
    </row>
    <row r="295" spans="1:10" ht="38.25" hidden="1" customHeight="1" x14ac:dyDescent="0.25">
      <c r="A295" s="35"/>
      <c r="B295" s="75" t="s">
        <v>346</v>
      </c>
      <c r="C295" s="52"/>
      <c r="D295" s="55"/>
      <c r="E295" s="55"/>
      <c r="F295" s="55"/>
      <c r="G295" s="107"/>
      <c r="H295" s="39"/>
      <c r="I295" s="7"/>
      <c r="J295" s="41"/>
    </row>
    <row r="296" spans="1:10" ht="57" customHeight="1" x14ac:dyDescent="0.25">
      <c r="A296" s="35"/>
      <c r="B296" s="75" t="s">
        <v>347</v>
      </c>
      <c r="C296" s="55">
        <v>4042500</v>
      </c>
      <c r="D296" s="55"/>
      <c r="E296" s="55"/>
      <c r="F296" s="55"/>
      <c r="G296" s="107"/>
      <c r="H296" s="39"/>
      <c r="I296" s="7" t="s">
        <v>459</v>
      </c>
      <c r="J296" s="41"/>
    </row>
    <row r="297" spans="1:10" ht="66.75" customHeight="1" x14ac:dyDescent="0.25">
      <c r="A297" s="35"/>
      <c r="B297" s="75" t="s">
        <v>348</v>
      </c>
      <c r="C297" s="55">
        <v>7238000</v>
      </c>
      <c r="D297" s="55"/>
      <c r="E297" s="55"/>
      <c r="F297" s="55"/>
      <c r="G297" s="107"/>
      <c r="H297" s="39"/>
      <c r="I297" s="20" t="s">
        <v>433</v>
      </c>
      <c r="J297" s="41"/>
    </row>
    <row r="298" spans="1:10" ht="15.75" hidden="1" customHeight="1" x14ac:dyDescent="0.25">
      <c r="A298" s="35"/>
      <c r="B298" s="108"/>
      <c r="C298" s="52"/>
      <c r="D298" s="105"/>
      <c r="E298" s="105"/>
      <c r="F298" s="52"/>
      <c r="G298" s="46"/>
      <c r="H298" s="46"/>
      <c r="I298" s="19"/>
      <c r="J298" s="41"/>
    </row>
    <row r="299" spans="1:10" ht="15.75" hidden="1" customHeight="1" x14ac:dyDescent="0.25">
      <c r="A299" s="35"/>
      <c r="B299" s="37"/>
      <c r="C299" s="55"/>
      <c r="D299" s="109"/>
      <c r="E299" s="109"/>
      <c r="F299" s="110"/>
      <c r="G299" s="46"/>
      <c r="H299" s="46"/>
      <c r="I299" s="8"/>
      <c r="J299" s="41"/>
    </row>
    <row r="300" spans="1:10" ht="15.75" hidden="1" customHeight="1" x14ac:dyDescent="0.25">
      <c r="A300" s="35"/>
      <c r="B300" s="108"/>
      <c r="C300" s="55"/>
      <c r="D300" s="55"/>
      <c r="E300" s="55"/>
      <c r="F300" s="55"/>
      <c r="G300" s="46"/>
      <c r="H300" s="46"/>
      <c r="I300" s="9"/>
      <c r="J300" s="41"/>
    </row>
    <row r="301" spans="1:10" ht="15.75" hidden="1" customHeight="1" x14ac:dyDescent="0.25">
      <c r="A301" s="35"/>
      <c r="B301" s="58"/>
      <c r="C301" s="55"/>
      <c r="D301" s="55"/>
      <c r="E301" s="55"/>
      <c r="F301" s="55"/>
      <c r="G301" s="39"/>
      <c r="H301" s="39"/>
      <c r="I301" s="9"/>
      <c r="J301" s="41"/>
    </row>
    <row r="302" spans="1:10" ht="45.75" customHeight="1" x14ac:dyDescent="0.25">
      <c r="A302" s="35" t="s">
        <v>23</v>
      </c>
      <c r="B302" s="90" t="s">
        <v>24</v>
      </c>
      <c r="C302" s="111">
        <f>C303+C307</f>
        <v>0</v>
      </c>
      <c r="D302" s="111">
        <f t="shared" ref="D302:E302" si="99">D303+D307</f>
        <v>33593084</v>
      </c>
      <c r="E302" s="111">
        <f t="shared" si="99"/>
        <v>0</v>
      </c>
      <c r="F302" s="111">
        <f t="shared" ref="F302" si="100">F303+F307</f>
        <v>0</v>
      </c>
      <c r="G302" s="50"/>
      <c r="H302" s="50"/>
      <c r="I302" s="6"/>
      <c r="J302" s="41"/>
    </row>
    <row r="303" spans="1:10" ht="25.5" x14ac:dyDescent="0.25">
      <c r="A303" s="35"/>
      <c r="B303" s="70" t="s">
        <v>357</v>
      </c>
      <c r="C303" s="112">
        <f t="shared" ref="C303:F303" si="101">C304+C305+C306</f>
        <v>0</v>
      </c>
      <c r="D303" s="112">
        <f t="shared" si="101"/>
        <v>33593084</v>
      </c>
      <c r="E303" s="112">
        <f t="shared" si="101"/>
        <v>0</v>
      </c>
      <c r="F303" s="112">
        <f t="shared" si="101"/>
        <v>0</v>
      </c>
      <c r="G303" s="50"/>
      <c r="H303" s="50"/>
      <c r="I303" s="6"/>
      <c r="J303" s="41"/>
    </row>
    <row r="304" spans="1:10" ht="76.5" x14ac:dyDescent="0.25">
      <c r="A304" s="35"/>
      <c r="B304" s="78" t="s">
        <v>372</v>
      </c>
      <c r="C304" s="113"/>
      <c r="D304" s="112">
        <v>33593084</v>
      </c>
      <c r="E304" s="112"/>
      <c r="F304" s="112"/>
      <c r="G304" s="50"/>
      <c r="H304" s="50"/>
      <c r="I304" s="164" t="s">
        <v>490</v>
      </c>
      <c r="J304" s="41"/>
    </row>
    <row r="305" spans="1:10" ht="15.75" hidden="1" customHeight="1" x14ac:dyDescent="0.25">
      <c r="A305" s="92"/>
      <c r="B305" s="37"/>
      <c r="C305" s="113"/>
      <c r="D305" s="113"/>
      <c r="E305" s="113"/>
      <c r="F305" s="113"/>
      <c r="G305" s="92"/>
      <c r="H305" s="92"/>
      <c r="I305" s="9"/>
      <c r="J305" s="41"/>
    </row>
    <row r="306" spans="1:10" ht="15.75" hidden="1" customHeight="1" x14ac:dyDescent="0.25">
      <c r="A306" s="35"/>
      <c r="B306" s="37"/>
      <c r="C306" s="112"/>
      <c r="D306" s="112"/>
      <c r="E306" s="112"/>
      <c r="F306" s="112"/>
      <c r="G306" s="50"/>
      <c r="H306" s="50"/>
      <c r="I306" s="9"/>
      <c r="J306" s="41"/>
    </row>
    <row r="307" spans="1:10" ht="15.75" hidden="1" customHeight="1" x14ac:dyDescent="0.25">
      <c r="A307" s="35"/>
      <c r="B307" s="70" t="s">
        <v>25</v>
      </c>
      <c r="C307" s="112">
        <f>C308+C309+C310+C311+C312</f>
        <v>0</v>
      </c>
      <c r="D307" s="112">
        <f t="shared" ref="D307:F307" si="102">D308+D309+D310+D311+D312</f>
        <v>0</v>
      </c>
      <c r="E307" s="112">
        <f t="shared" si="102"/>
        <v>0</v>
      </c>
      <c r="F307" s="112">
        <f t="shared" si="102"/>
        <v>0</v>
      </c>
      <c r="G307" s="39"/>
      <c r="H307" s="39"/>
      <c r="I307" s="9"/>
      <c r="J307" s="41"/>
    </row>
    <row r="308" spans="1:10" ht="89.25" hidden="1" customHeight="1" x14ac:dyDescent="0.25">
      <c r="A308" s="35"/>
      <c r="B308" s="78" t="s">
        <v>351</v>
      </c>
      <c r="C308" s="112"/>
      <c r="D308" s="112"/>
      <c r="E308" s="112"/>
      <c r="F308" s="112"/>
      <c r="G308" s="39"/>
      <c r="H308" s="39"/>
      <c r="I308" s="9"/>
      <c r="J308" s="41"/>
    </row>
    <row r="309" spans="1:10" ht="63.75" hidden="1" customHeight="1" x14ac:dyDescent="0.25">
      <c r="A309" s="35"/>
      <c r="B309" s="78" t="s">
        <v>352</v>
      </c>
      <c r="C309" s="112"/>
      <c r="D309" s="112"/>
      <c r="E309" s="112"/>
      <c r="F309" s="112"/>
      <c r="G309" s="39"/>
      <c r="H309" s="39"/>
      <c r="I309" s="9"/>
      <c r="J309" s="41"/>
    </row>
    <row r="310" spans="1:10" ht="51" hidden="1" customHeight="1" x14ac:dyDescent="0.25">
      <c r="A310" s="35"/>
      <c r="B310" s="78" t="s">
        <v>353</v>
      </c>
      <c r="C310" s="112"/>
      <c r="D310" s="112"/>
      <c r="E310" s="112"/>
      <c r="F310" s="112"/>
      <c r="G310" s="39"/>
      <c r="H310" s="39"/>
      <c r="I310" s="9"/>
      <c r="J310" s="41"/>
    </row>
    <row r="311" spans="1:10" ht="153" hidden="1" customHeight="1" x14ac:dyDescent="0.25">
      <c r="A311" s="35"/>
      <c r="B311" s="78" t="s">
        <v>354</v>
      </c>
      <c r="C311" s="112"/>
      <c r="D311" s="112"/>
      <c r="E311" s="112"/>
      <c r="F311" s="113"/>
      <c r="G311" s="39"/>
      <c r="H311" s="39"/>
      <c r="I311" s="9"/>
      <c r="J311" s="41"/>
    </row>
    <row r="312" spans="1:10" ht="127.5" hidden="1" customHeight="1" x14ac:dyDescent="0.25">
      <c r="A312" s="92"/>
      <c r="B312" s="78" t="s">
        <v>355</v>
      </c>
      <c r="C312" s="113"/>
      <c r="D312" s="113"/>
      <c r="E312" s="113"/>
      <c r="F312" s="113"/>
      <c r="G312" s="92"/>
      <c r="H312" s="92"/>
      <c r="I312" s="9"/>
      <c r="J312" s="41"/>
    </row>
    <row r="313" spans="1:10" ht="15.75" hidden="1" customHeight="1" x14ac:dyDescent="0.25">
      <c r="A313" s="35"/>
      <c r="B313" s="70"/>
      <c r="C313" s="112"/>
      <c r="D313" s="112"/>
      <c r="E313" s="112"/>
      <c r="F313" s="112"/>
      <c r="G313" s="39"/>
      <c r="H313" s="39"/>
      <c r="I313" s="9"/>
      <c r="J313" s="41"/>
    </row>
    <row r="314" spans="1:10" ht="15.75" hidden="1" customHeight="1" x14ac:dyDescent="0.25">
      <c r="A314" s="35"/>
      <c r="B314" s="70"/>
      <c r="C314" s="112"/>
      <c r="D314" s="112"/>
      <c r="E314" s="112"/>
      <c r="F314" s="112"/>
      <c r="G314" s="39"/>
      <c r="H314" s="39"/>
      <c r="I314" s="9"/>
      <c r="J314" s="41"/>
    </row>
    <row r="315" spans="1:10" ht="15.75" hidden="1" customHeight="1" x14ac:dyDescent="0.25">
      <c r="A315" s="35"/>
      <c r="B315" s="70"/>
      <c r="C315" s="112"/>
      <c r="D315" s="112"/>
      <c r="E315" s="112"/>
      <c r="F315" s="112"/>
      <c r="G315" s="39"/>
      <c r="H315" s="39"/>
      <c r="I315" s="9"/>
      <c r="J315" s="41"/>
    </row>
    <row r="316" spans="1:10" ht="15.75" hidden="1" customHeight="1" x14ac:dyDescent="0.25">
      <c r="A316" s="35"/>
      <c r="B316" s="70"/>
      <c r="C316" s="112"/>
      <c r="D316" s="112"/>
      <c r="E316" s="112"/>
      <c r="F316" s="112"/>
      <c r="G316" s="39"/>
      <c r="H316" s="39"/>
      <c r="I316" s="9"/>
      <c r="J316" s="41"/>
    </row>
    <row r="317" spans="1:10" ht="15.75" hidden="1" customHeight="1" x14ac:dyDescent="0.25">
      <c r="A317" s="35"/>
      <c r="B317" s="78"/>
      <c r="C317" s="112"/>
      <c r="D317" s="112"/>
      <c r="E317" s="112"/>
      <c r="F317" s="113"/>
      <c r="G317" s="39"/>
      <c r="H317" s="39"/>
      <c r="I317" s="9"/>
      <c r="J317" s="41"/>
    </row>
    <row r="318" spans="1:10" ht="15.75" hidden="1" customHeight="1" x14ac:dyDescent="0.25">
      <c r="A318" s="92"/>
      <c r="B318" s="37"/>
      <c r="C318" s="113"/>
      <c r="D318" s="113"/>
      <c r="E318" s="113"/>
      <c r="F318" s="113"/>
      <c r="G318" s="92"/>
      <c r="H318" s="92"/>
      <c r="I318" s="9"/>
      <c r="J318" s="41"/>
    </row>
    <row r="319" spans="1:10" ht="76.5" hidden="1" customHeight="1" x14ac:dyDescent="0.25">
      <c r="A319" s="35" t="s">
        <v>219</v>
      </c>
      <c r="B319" s="73" t="s">
        <v>220</v>
      </c>
      <c r="C319" s="114">
        <f>C320</f>
        <v>0</v>
      </c>
      <c r="D319" s="114"/>
      <c r="E319" s="114"/>
      <c r="F319" s="114">
        <f t="shared" ref="F319:F320" si="103">F320</f>
        <v>0</v>
      </c>
      <c r="G319" s="92"/>
      <c r="H319" s="92"/>
      <c r="I319" s="9"/>
      <c r="J319" s="41"/>
    </row>
    <row r="320" spans="1:10" ht="15.75" hidden="1" customHeight="1" x14ac:dyDescent="0.25">
      <c r="A320" s="92"/>
      <c r="B320" s="70" t="s">
        <v>8</v>
      </c>
      <c r="C320" s="112">
        <f>C321</f>
        <v>0</v>
      </c>
      <c r="D320" s="112"/>
      <c r="E320" s="112"/>
      <c r="F320" s="112">
        <f t="shared" si="103"/>
        <v>0</v>
      </c>
      <c r="G320" s="92"/>
      <c r="H320" s="92"/>
      <c r="I320" s="9"/>
      <c r="J320" s="41"/>
    </row>
    <row r="321" spans="1:11" ht="15.75" hidden="1" customHeight="1" x14ac:dyDescent="0.25">
      <c r="A321" s="92"/>
      <c r="B321" s="37"/>
      <c r="C321" s="113"/>
      <c r="D321" s="113"/>
      <c r="E321" s="113"/>
      <c r="F321" s="113"/>
      <c r="G321" s="92"/>
      <c r="H321" s="92"/>
      <c r="I321" s="9"/>
      <c r="J321" s="41"/>
    </row>
    <row r="322" spans="1:11" ht="57" customHeight="1" x14ac:dyDescent="0.25">
      <c r="A322" s="35" t="s">
        <v>194</v>
      </c>
      <c r="B322" s="73" t="s">
        <v>195</v>
      </c>
      <c r="C322" s="114">
        <f t="shared" ref="C322:F322" si="104">C323</f>
        <v>0</v>
      </c>
      <c r="D322" s="114">
        <f t="shared" si="104"/>
        <v>478880</v>
      </c>
      <c r="E322" s="114">
        <f t="shared" si="104"/>
        <v>478880</v>
      </c>
      <c r="F322" s="114">
        <f t="shared" si="104"/>
        <v>0</v>
      </c>
      <c r="G322" s="92"/>
      <c r="H322" s="92"/>
      <c r="I322" s="9"/>
      <c r="J322" s="41"/>
    </row>
    <row r="323" spans="1:11" ht="38.25" x14ac:dyDescent="0.25">
      <c r="A323" s="92"/>
      <c r="B323" s="70" t="s">
        <v>196</v>
      </c>
      <c r="C323" s="113">
        <f t="shared" ref="C323:F323" si="105">C324+C325+C326+C327</f>
        <v>0</v>
      </c>
      <c r="D323" s="113">
        <f t="shared" ref="D323:E323" si="106">D324+D325+D326+D327</f>
        <v>478880</v>
      </c>
      <c r="E323" s="113">
        <f t="shared" si="106"/>
        <v>478880</v>
      </c>
      <c r="F323" s="113">
        <f t="shared" si="105"/>
        <v>0</v>
      </c>
      <c r="G323" s="92"/>
      <c r="H323" s="92"/>
      <c r="I323" s="9"/>
      <c r="J323" s="41"/>
    </row>
    <row r="324" spans="1:11" ht="15.75" x14ac:dyDescent="0.25">
      <c r="A324" s="92"/>
      <c r="B324" s="37"/>
      <c r="C324" s="113"/>
      <c r="D324" s="113">
        <v>478880</v>
      </c>
      <c r="E324" s="113">
        <v>478880</v>
      </c>
      <c r="F324" s="115"/>
      <c r="G324" s="92"/>
      <c r="H324" s="92"/>
      <c r="I324" s="9" t="s">
        <v>435</v>
      </c>
      <c r="J324" s="41"/>
    </row>
    <row r="325" spans="1:11" ht="21" hidden="1" customHeight="1" x14ac:dyDescent="0.25">
      <c r="A325" s="92"/>
      <c r="B325" s="37"/>
      <c r="C325" s="113"/>
      <c r="D325" s="113"/>
      <c r="E325" s="113"/>
      <c r="F325" s="113"/>
      <c r="G325" s="92"/>
      <c r="H325" s="92"/>
      <c r="I325" s="9"/>
      <c r="J325" s="41"/>
    </row>
    <row r="326" spans="1:11" ht="21" hidden="1" customHeight="1" x14ac:dyDescent="0.25">
      <c r="A326" s="92"/>
      <c r="B326" s="37"/>
      <c r="C326" s="113"/>
      <c r="D326" s="113"/>
      <c r="E326" s="113"/>
      <c r="F326" s="113"/>
      <c r="G326" s="92"/>
      <c r="H326" s="92"/>
      <c r="I326" s="9"/>
      <c r="J326" s="41"/>
    </row>
    <row r="327" spans="1:11" ht="21" hidden="1" customHeight="1" x14ac:dyDescent="0.25">
      <c r="A327" s="92"/>
      <c r="B327" s="37"/>
      <c r="C327" s="113"/>
      <c r="D327" s="113"/>
      <c r="E327" s="113"/>
      <c r="F327" s="113"/>
      <c r="G327" s="92"/>
      <c r="H327" s="92"/>
      <c r="I327" s="9"/>
      <c r="J327" s="41"/>
    </row>
    <row r="328" spans="1:11" ht="46.5" customHeight="1" x14ac:dyDescent="0.25">
      <c r="A328" s="65" t="s">
        <v>112</v>
      </c>
      <c r="B328" s="73" t="s">
        <v>113</v>
      </c>
      <c r="C328" s="49">
        <f>C335+C332+C329</f>
        <v>91362200</v>
      </c>
      <c r="D328" s="49">
        <f t="shared" ref="D328:E328" si="107">D335+D332+D329</f>
        <v>0</v>
      </c>
      <c r="E328" s="49">
        <f t="shared" si="107"/>
        <v>0</v>
      </c>
      <c r="F328" s="49">
        <f t="shared" ref="F328" si="108">F335+F332+F329</f>
        <v>0</v>
      </c>
      <c r="G328" s="39"/>
      <c r="H328" s="39"/>
      <c r="I328" s="9"/>
      <c r="J328" s="41"/>
    </row>
    <row r="329" spans="1:11" ht="76.5" hidden="1" customHeight="1" x14ac:dyDescent="0.25">
      <c r="A329" s="65" t="s">
        <v>223</v>
      </c>
      <c r="B329" s="73" t="s">
        <v>152</v>
      </c>
      <c r="C329" s="49">
        <f t="shared" ref="C329:F330" si="109">C330</f>
        <v>0</v>
      </c>
      <c r="D329" s="49">
        <f t="shared" si="109"/>
        <v>0</v>
      </c>
      <c r="E329" s="49">
        <f t="shared" si="109"/>
        <v>0</v>
      </c>
      <c r="F329" s="49">
        <f t="shared" si="109"/>
        <v>0</v>
      </c>
      <c r="G329" s="39"/>
      <c r="H329" s="39"/>
      <c r="I329" s="9"/>
      <c r="J329" s="41"/>
    </row>
    <row r="330" spans="1:11" ht="38.25" hidden="1" customHeight="1" x14ac:dyDescent="0.25">
      <c r="A330" s="65"/>
      <c r="B330" s="70" t="s">
        <v>186</v>
      </c>
      <c r="C330" s="52">
        <f t="shared" si="109"/>
        <v>0</v>
      </c>
      <c r="D330" s="52"/>
      <c r="E330" s="52"/>
      <c r="F330" s="52">
        <f t="shared" si="109"/>
        <v>0</v>
      </c>
      <c r="G330" s="39"/>
      <c r="H330" s="39"/>
      <c r="I330" s="9"/>
      <c r="J330" s="41"/>
    </row>
    <row r="331" spans="1:11" ht="15.75" hidden="1" customHeight="1" x14ac:dyDescent="0.25">
      <c r="A331" s="65"/>
      <c r="B331" s="70" t="s">
        <v>292</v>
      </c>
      <c r="C331" s="52"/>
      <c r="D331" s="52"/>
      <c r="E331" s="52"/>
      <c r="F331" s="52"/>
      <c r="G331" s="39"/>
      <c r="H331" s="39"/>
      <c r="I331" s="9"/>
      <c r="J331" s="41"/>
      <c r="K331" s="44"/>
    </row>
    <row r="332" spans="1:11" ht="63.75" hidden="1" customHeight="1" x14ac:dyDescent="0.25">
      <c r="A332" s="65" t="s">
        <v>222</v>
      </c>
      <c r="B332" s="73" t="s">
        <v>221</v>
      </c>
      <c r="C332" s="55">
        <f>C333</f>
        <v>0</v>
      </c>
      <c r="D332" s="55">
        <f t="shared" ref="D332:F333" si="110">D333</f>
        <v>0</v>
      </c>
      <c r="E332" s="55">
        <f t="shared" si="110"/>
        <v>0</v>
      </c>
      <c r="F332" s="55">
        <f t="shared" si="110"/>
        <v>0</v>
      </c>
      <c r="G332" s="47"/>
      <c r="H332" s="47"/>
      <c r="I332" s="8"/>
      <c r="J332" s="41"/>
    </row>
    <row r="333" spans="1:11" ht="38.25" hidden="1" customHeight="1" x14ac:dyDescent="0.25">
      <c r="A333" s="65"/>
      <c r="B333" s="70" t="s">
        <v>240</v>
      </c>
      <c r="C333" s="55">
        <f>C334</f>
        <v>0</v>
      </c>
      <c r="D333" s="55"/>
      <c r="E333" s="55"/>
      <c r="F333" s="55">
        <f t="shared" si="110"/>
        <v>0</v>
      </c>
      <c r="G333" s="47"/>
      <c r="H333" s="47"/>
      <c r="I333" s="8"/>
      <c r="J333" s="41"/>
    </row>
    <row r="334" spans="1:11" ht="15.75" hidden="1" customHeight="1" x14ac:dyDescent="0.25">
      <c r="A334" s="65"/>
      <c r="B334" s="37"/>
      <c r="C334" s="55"/>
      <c r="D334" s="55"/>
      <c r="E334" s="55"/>
      <c r="F334" s="55"/>
      <c r="G334" s="47"/>
      <c r="H334" s="47"/>
      <c r="I334" s="8"/>
      <c r="J334" s="41"/>
    </row>
    <row r="335" spans="1:11" ht="55.5" customHeight="1" x14ac:dyDescent="0.25">
      <c r="A335" s="65" t="s">
        <v>114</v>
      </c>
      <c r="B335" s="73" t="s">
        <v>115</v>
      </c>
      <c r="C335" s="49">
        <f>C336</f>
        <v>91362200</v>
      </c>
      <c r="D335" s="49">
        <f t="shared" ref="D335:H336" si="111">D336</f>
        <v>0</v>
      </c>
      <c r="E335" s="49">
        <f t="shared" si="111"/>
        <v>0</v>
      </c>
      <c r="F335" s="49">
        <f t="shared" si="111"/>
        <v>0</v>
      </c>
      <c r="G335" s="39"/>
      <c r="H335" s="39"/>
      <c r="I335" s="9"/>
      <c r="J335" s="41"/>
    </row>
    <row r="336" spans="1:11" ht="38.25" x14ac:dyDescent="0.25">
      <c r="A336" s="65"/>
      <c r="B336" s="70" t="s">
        <v>186</v>
      </c>
      <c r="C336" s="52">
        <f>C337+C338+C339</f>
        <v>91362200</v>
      </c>
      <c r="D336" s="52">
        <f t="shared" ref="D336:E336" si="112">D337+D338+D339</f>
        <v>0</v>
      </c>
      <c r="E336" s="52">
        <f t="shared" si="112"/>
        <v>0</v>
      </c>
      <c r="F336" s="52">
        <f t="shared" ref="F336" si="113">F337+F338+F339</f>
        <v>0</v>
      </c>
      <c r="G336" s="86">
        <f t="shared" si="111"/>
        <v>0</v>
      </c>
      <c r="H336" s="86">
        <f t="shared" si="111"/>
        <v>0</v>
      </c>
      <c r="I336" s="14"/>
      <c r="J336" s="41"/>
    </row>
    <row r="337" spans="1:10" ht="55.5" customHeight="1" x14ac:dyDescent="0.25">
      <c r="A337" s="65"/>
      <c r="B337" s="37" t="s">
        <v>256</v>
      </c>
      <c r="C337" s="55">
        <v>9261000</v>
      </c>
      <c r="D337" s="55"/>
      <c r="E337" s="55"/>
      <c r="F337" s="55"/>
      <c r="G337" s="47"/>
      <c r="H337" s="47"/>
      <c r="I337" s="8" t="s">
        <v>491</v>
      </c>
      <c r="J337" s="41"/>
    </row>
    <row r="338" spans="1:10" ht="15.75" hidden="1" customHeight="1" x14ac:dyDescent="0.25">
      <c r="A338" s="65"/>
      <c r="B338" s="182" t="s">
        <v>423</v>
      </c>
      <c r="C338" s="55"/>
      <c r="D338" s="55"/>
      <c r="E338" s="55"/>
      <c r="F338" s="55"/>
      <c r="G338" s="47"/>
      <c r="H338" s="47"/>
      <c r="I338" s="8"/>
      <c r="J338" s="41"/>
    </row>
    <row r="339" spans="1:10" ht="51.75" customHeight="1" x14ac:dyDescent="0.25">
      <c r="A339" s="35"/>
      <c r="B339" s="183"/>
      <c r="C339" s="55">
        <v>82101200</v>
      </c>
      <c r="D339" s="55"/>
      <c r="E339" s="55"/>
      <c r="F339" s="55"/>
      <c r="G339" s="39"/>
      <c r="H339" s="39"/>
      <c r="I339" s="8" t="s">
        <v>492</v>
      </c>
      <c r="J339" s="41"/>
    </row>
    <row r="340" spans="1:10" ht="51" customHeight="1" x14ac:dyDescent="0.25">
      <c r="A340" s="35" t="s">
        <v>96</v>
      </c>
      <c r="B340" s="48" t="s">
        <v>97</v>
      </c>
      <c r="C340" s="49">
        <f>C341+C349</f>
        <v>62900000</v>
      </c>
      <c r="D340" s="49">
        <f t="shared" ref="D340:E340" si="114">D341+D349</f>
        <v>43206639</v>
      </c>
      <c r="E340" s="49">
        <f t="shared" si="114"/>
        <v>43206639</v>
      </c>
      <c r="F340" s="49">
        <f t="shared" ref="F340" si="115">F341+F349</f>
        <v>0</v>
      </c>
      <c r="G340" s="146" t="e">
        <f>G341+G349+#REF!</f>
        <v>#REF!</v>
      </c>
      <c r="H340" s="146" t="e">
        <f>H341+H349+#REF!</f>
        <v>#REF!</v>
      </c>
      <c r="I340" s="9"/>
      <c r="J340" s="41"/>
    </row>
    <row r="341" spans="1:10" ht="51" x14ac:dyDescent="0.25">
      <c r="A341" s="35" t="s">
        <v>98</v>
      </c>
      <c r="B341" s="62" t="s">
        <v>99</v>
      </c>
      <c r="C341" s="63">
        <f t="shared" ref="C341:H341" si="116">C342</f>
        <v>12900000</v>
      </c>
      <c r="D341" s="63">
        <f t="shared" si="116"/>
        <v>0</v>
      </c>
      <c r="E341" s="63">
        <f t="shared" si="116"/>
        <v>0</v>
      </c>
      <c r="F341" s="63">
        <f t="shared" si="116"/>
        <v>0</v>
      </c>
      <c r="G341" s="147">
        <f t="shared" si="116"/>
        <v>0</v>
      </c>
      <c r="H341" s="147">
        <f t="shared" si="116"/>
        <v>0</v>
      </c>
      <c r="I341" s="9"/>
      <c r="J341" s="41"/>
    </row>
    <row r="342" spans="1:10" ht="38.25" x14ac:dyDescent="0.25">
      <c r="A342" s="46"/>
      <c r="B342" s="70" t="s">
        <v>449</v>
      </c>
      <c r="C342" s="59">
        <f>C343+C344+C345+C346+C347+C348</f>
        <v>12900000</v>
      </c>
      <c r="D342" s="59">
        <f t="shared" ref="D342:E342" si="117">D343+D344+D345+D346+D347+D348</f>
        <v>0</v>
      </c>
      <c r="E342" s="59">
        <f t="shared" si="117"/>
        <v>0</v>
      </c>
      <c r="F342" s="59">
        <f t="shared" ref="F342" si="118">F343+F344+F345+F346+F347+F348</f>
        <v>0</v>
      </c>
      <c r="G342" s="39"/>
      <c r="H342" s="39"/>
      <c r="I342" s="21"/>
      <c r="J342" s="41"/>
    </row>
    <row r="343" spans="1:10" ht="38.25" x14ac:dyDescent="0.25">
      <c r="A343" s="79"/>
      <c r="B343" s="75" t="s">
        <v>349</v>
      </c>
      <c r="C343" s="61">
        <v>12900000</v>
      </c>
      <c r="D343" s="55"/>
      <c r="E343" s="55"/>
      <c r="F343" s="55"/>
      <c r="G343" s="39"/>
      <c r="H343" s="39"/>
      <c r="I343" s="7" t="s">
        <v>443</v>
      </c>
      <c r="J343" s="41"/>
    </row>
    <row r="344" spans="1:10" ht="15.75" hidden="1" customHeight="1" x14ac:dyDescent="0.25">
      <c r="A344" s="35"/>
      <c r="B344" s="75"/>
      <c r="C344" s="66"/>
      <c r="D344" s="55"/>
      <c r="E344" s="55"/>
      <c r="F344" s="55"/>
      <c r="G344" s="39"/>
      <c r="H344" s="39"/>
      <c r="I344" s="22"/>
      <c r="J344" s="41"/>
    </row>
    <row r="345" spans="1:10" ht="15.75" hidden="1" customHeight="1" x14ac:dyDescent="0.25">
      <c r="A345" s="35"/>
      <c r="B345" s="75"/>
      <c r="C345" s="61"/>
      <c r="D345" s="55"/>
      <c r="E345" s="55"/>
      <c r="F345" s="55"/>
      <c r="G345" s="39"/>
      <c r="H345" s="39"/>
      <c r="I345" s="22"/>
      <c r="J345" s="41"/>
    </row>
    <row r="346" spans="1:10" ht="15.75" hidden="1" customHeight="1" x14ac:dyDescent="0.25">
      <c r="A346" s="35"/>
      <c r="B346" s="75"/>
      <c r="C346" s="66"/>
      <c r="D346" s="55"/>
      <c r="E346" s="55"/>
      <c r="F346" s="55"/>
      <c r="G346" s="39"/>
      <c r="H346" s="39"/>
      <c r="I346" s="22"/>
      <c r="J346" s="41"/>
    </row>
    <row r="347" spans="1:10" ht="15.75" hidden="1" customHeight="1" x14ac:dyDescent="0.25">
      <c r="A347" s="35"/>
      <c r="B347" s="75"/>
      <c r="C347" s="66"/>
      <c r="D347" s="55"/>
      <c r="E347" s="55"/>
      <c r="F347" s="55"/>
      <c r="G347" s="39"/>
      <c r="H347" s="39"/>
      <c r="I347" s="22"/>
      <c r="J347" s="41"/>
    </row>
    <row r="348" spans="1:10" ht="15.75" hidden="1" customHeight="1" x14ac:dyDescent="0.25">
      <c r="A348" s="35"/>
      <c r="B348" s="75"/>
      <c r="C348" s="66"/>
      <c r="D348" s="55"/>
      <c r="E348" s="55"/>
      <c r="F348" s="55"/>
      <c r="G348" s="39"/>
      <c r="H348" s="39"/>
      <c r="I348" s="22"/>
      <c r="J348" s="41"/>
    </row>
    <row r="349" spans="1:10" ht="75.75" customHeight="1" x14ac:dyDescent="0.25">
      <c r="A349" s="35" t="s">
        <v>100</v>
      </c>
      <c r="B349" s="62" t="s">
        <v>101</v>
      </c>
      <c r="C349" s="49">
        <f>C350+C354+C352</f>
        <v>50000000</v>
      </c>
      <c r="D349" s="49">
        <f>D350+D354+D352</f>
        <v>43206639</v>
      </c>
      <c r="E349" s="49">
        <f t="shared" ref="E349" si="119">E350+E354+E352</f>
        <v>43206639</v>
      </c>
      <c r="F349" s="49">
        <f t="shared" ref="F349" si="120">F350+F354+F352</f>
        <v>0</v>
      </c>
      <c r="G349" s="46"/>
      <c r="H349" s="46"/>
      <c r="I349" s="14"/>
      <c r="J349" s="41"/>
    </row>
    <row r="350" spans="1:10" ht="45" hidden="1" customHeight="1" x14ac:dyDescent="0.25">
      <c r="A350" s="65"/>
      <c r="B350" s="70" t="s">
        <v>66</v>
      </c>
      <c r="C350" s="55">
        <f t="shared" ref="C350:H350" si="121">C351</f>
        <v>0</v>
      </c>
      <c r="D350" s="55">
        <f t="shared" si="121"/>
        <v>0</v>
      </c>
      <c r="E350" s="55">
        <f t="shared" si="121"/>
        <v>0</v>
      </c>
      <c r="F350" s="55">
        <f t="shared" si="121"/>
        <v>0</v>
      </c>
      <c r="G350" s="55">
        <f t="shared" si="121"/>
        <v>0</v>
      </c>
      <c r="H350" s="55">
        <f t="shared" si="121"/>
        <v>0</v>
      </c>
      <c r="I350" s="20"/>
      <c r="J350" s="41"/>
    </row>
    <row r="351" spans="1:10" ht="15.75" hidden="1" customHeight="1" x14ac:dyDescent="0.25">
      <c r="A351" s="65"/>
      <c r="B351" s="70"/>
      <c r="C351" s="52"/>
      <c r="D351" s="52"/>
      <c r="E351" s="52"/>
      <c r="F351" s="52"/>
      <c r="G351" s="39"/>
      <c r="H351" s="39"/>
      <c r="I351" s="9"/>
      <c r="J351" s="41"/>
    </row>
    <row r="352" spans="1:10" ht="48" customHeight="1" x14ac:dyDescent="0.25">
      <c r="A352" s="65"/>
      <c r="B352" s="70" t="s">
        <v>449</v>
      </c>
      <c r="C352" s="55">
        <f t="shared" ref="C352:F352" si="122">C353</f>
        <v>0</v>
      </c>
      <c r="D352" s="55">
        <f t="shared" si="122"/>
        <v>43206639</v>
      </c>
      <c r="E352" s="55">
        <f t="shared" si="122"/>
        <v>43206639</v>
      </c>
      <c r="F352" s="55">
        <f t="shared" si="122"/>
        <v>0</v>
      </c>
      <c r="G352" s="46"/>
      <c r="H352" s="46"/>
      <c r="I352" s="20"/>
      <c r="J352" s="41"/>
    </row>
    <row r="353" spans="1:10" ht="25.5" x14ac:dyDescent="0.25">
      <c r="A353" s="65"/>
      <c r="B353" s="58" t="s">
        <v>350</v>
      </c>
      <c r="C353" s="55"/>
      <c r="D353" s="55">
        <f>50440931-7234292</f>
        <v>43206639</v>
      </c>
      <c r="E353" s="55">
        <f>50440931-7234292</f>
        <v>43206639</v>
      </c>
      <c r="F353" s="55"/>
      <c r="G353" s="39"/>
      <c r="H353" s="39"/>
      <c r="I353" s="9" t="s">
        <v>435</v>
      </c>
      <c r="J353" s="41"/>
    </row>
    <row r="354" spans="1:10" ht="25.5" x14ac:dyDescent="0.25">
      <c r="A354" s="65"/>
      <c r="B354" s="70" t="s">
        <v>104</v>
      </c>
      <c r="C354" s="52">
        <f t="shared" ref="C354:F354" si="123">C355</f>
        <v>50000000</v>
      </c>
      <c r="D354" s="52">
        <f t="shared" si="123"/>
        <v>0</v>
      </c>
      <c r="E354" s="52">
        <f t="shared" si="123"/>
        <v>0</v>
      </c>
      <c r="F354" s="52">
        <f t="shared" si="123"/>
        <v>0</v>
      </c>
      <c r="G354" s="39"/>
      <c r="H354" s="39"/>
      <c r="I354" s="9"/>
      <c r="J354" s="41"/>
    </row>
    <row r="355" spans="1:10" ht="69.75" customHeight="1" x14ac:dyDescent="0.25">
      <c r="A355" s="65"/>
      <c r="B355" s="37" t="s">
        <v>257</v>
      </c>
      <c r="C355" s="55">
        <v>50000000</v>
      </c>
      <c r="D355" s="55"/>
      <c r="E355" s="55"/>
      <c r="F355" s="55"/>
      <c r="G355" s="39"/>
      <c r="H355" s="39"/>
      <c r="I355" s="9" t="s">
        <v>493</v>
      </c>
      <c r="J355" s="41"/>
    </row>
    <row r="356" spans="1:10" ht="60.75" customHeight="1" x14ac:dyDescent="0.25">
      <c r="A356" s="35" t="s">
        <v>26</v>
      </c>
      <c r="B356" s="48" t="s">
        <v>27</v>
      </c>
      <c r="C356" s="114">
        <f>C357+C361+C369+C365+C377+C380</f>
        <v>0</v>
      </c>
      <c r="D356" s="114">
        <f>D357+D361+D369+D365+D377+D380</f>
        <v>203497406</v>
      </c>
      <c r="E356" s="114">
        <f>E357+E361+E369+E365+E377+E380</f>
        <v>203497406</v>
      </c>
      <c r="F356" s="114">
        <f t="shared" ref="F356" si="124">F357+F361+F369+F365+F377+F380</f>
        <v>0</v>
      </c>
      <c r="G356" s="92"/>
      <c r="H356" s="92"/>
      <c r="I356" s="9"/>
      <c r="J356" s="41"/>
    </row>
    <row r="357" spans="1:10" ht="85.5" hidden="1" customHeight="1" x14ac:dyDescent="0.25">
      <c r="A357" s="35" t="s">
        <v>28</v>
      </c>
      <c r="B357" s="48" t="s">
        <v>29</v>
      </c>
      <c r="C357" s="114">
        <f>C358</f>
        <v>0</v>
      </c>
      <c r="D357" s="114">
        <f t="shared" ref="D357:F357" si="125">D358</f>
        <v>0</v>
      </c>
      <c r="E357" s="114">
        <f t="shared" si="125"/>
        <v>0</v>
      </c>
      <c r="F357" s="114">
        <f t="shared" si="125"/>
        <v>0</v>
      </c>
      <c r="G357" s="114" t="e">
        <f>G358+#REF!</f>
        <v>#REF!</v>
      </c>
      <c r="H357" s="114" t="e">
        <f>H358+#REF!</f>
        <v>#REF!</v>
      </c>
      <c r="I357" s="9"/>
      <c r="J357" s="41"/>
    </row>
    <row r="358" spans="1:10" ht="47.25" hidden="1" customHeight="1" x14ac:dyDescent="0.25">
      <c r="A358" s="35"/>
      <c r="B358" s="70" t="s">
        <v>52</v>
      </c>
      <c r="C358" s="112">
        <f t="shared" ref="C358:F358" si="126">C359</f>
        <v>0</v>
      </c>
      <c r="D358" s="112">
        <f t="shared" si="126"/>
        <v>0</v>
      </c>
      <c r="E358" s="112">
        <f t="shared" si="126"/>
        <v>0</v>
      </c>
      <c r="F358" s="112">
        <f t="shared" si="126"/>
        <v>0</v>
      </c>
      <c r="G358" s="92"/>
      <c r="H358" s="92"/>
      <c r="I358" s="9"/>
      <c r="J358" s="41"/>
    </row>
    <row r="359" spans="1:10" ht="15.75" hidden="1" customHeight="1" x14ac:dyDescent="0.25">
      <c r="A359" s="79"/>
      <c r="B359" s="37"/>
      <c r="C359" s="112"/>
      <c r="D359" s="113"/>
      <c r="E359" s="113"/>
      <c r="F359" s="113"/>
      <c r="G359" s="92"/>
      <c r="H359" s="92"/>
      <c r="I359" s="9"/>
      <c r="J359" s="41"/>
    </row>
    <row r="360" spans="1:10" ht="15.75" hidden="1" customHeight="1" x14ac:dyDescent="0.25">
      <c r="A360" s="53"/>
      <c r="B360" s="37"/>
      <c r="C360" s="54"/>
      <c r="D360" s="54"/>
      <c r="E360" s="54"/>
      <c r="F360" s="54"/>
      <c r="G360" s="130"/>
      <c r="H360" s="130"/>
      <c r="I360" s="6"/>
      <c r="J360" s="41"/>
    </row>
    <row r="361" spans="1:10" ht="71.25" customHeight="1" x14ac:dyDescent="0.25">
      <c r="A361" s="35" t="s">
        <v>116</v>
      </c>
      <c r="B361" s="48" t="s">
        <v>224</v>
      </c>
      <c r="C361" s="116">
        <f>C362</f>
        <v>0</v>
      </c>
      <c r="D361" s="116">
        <f t="shared" ref="D361:F362" si="127">D362</f>
        <v>24895239</v>
      </c>
      <c r="E361" s="116">
        <f t="shared" si="127"/>
        <v>24895239</v>
      </c>
      <c r="F361" s="116">
        <f t="shared" si="127"/>
        <v>0</v>
      </c>
      <c r="G361" s="117"/>
      <c r="H361" s="117"/>
      <c r="I361" s="6"/>
      <c r="J361" s="41"/>
    </row>
    <row r="362" spans="1:10" ht="54.75" customHeight="1" x14ac:dyDescent="0.25">
      <c r="A362" s="79"/>
      <c r="B362" s="70" t="s">
        <v>428</v>
      </c>
      <c r="C362" s="52">
        <f>C363</f>
        <v>0</v>
      </c>
      <c r="D362" s="52">
        <f t="shared" si="127"/>
        <v>24895239</v>
      </c>
      <c r="E362" s="52">
        <f t="shared" si="127"/>
        <v>24895239</v>
      </c>
      <c r="F362" s="52">
        <f>F363+F364</f>
        <v>0</v>
      </c>
      <c r="G362" s="50"/>
      <c r="H362" s="50"/>
      <c r="I362" s="14"/>
      <c r="J362" s="41"/>
    </row>
    <row r="363" spans="1:10" ht="70.5" customHeight="1" x14ac:dyDescent="0.25">
      <c r="A363" s="118"/>
      <c r="B363" s="37" t="s">
        <v>258</v>
      </c>
      <c r="C363" s="113"/>
      <c r="D363" s="113">
        <f t="shared" ref="D363:E363" si="128">19620124+5275115</f>
        <v>24895239</v>
      </c>
      <c r="E363" s="113">
        <f t="shared" si="128"/>
        <v>24895239</v>
      </c>
      <c r="F363" s="113"/>
      <c r="G363" s="119"/>
      <c r="H363" s="119"/>
      <c r="I363" s="9" t="s">
        <v>435</v>
      </c>
      <c r="J363" s="41"/>
    </row>
    <row r="364" spans="1:10" ht="15.75" hidden="1" customHeight="1" x14ac:dyDescent="0.25">
      <c r="A364" s="118"/>
      <c r="B364" s="37"/>
      <c r="C364" s="113"/>
      <c r="D364" s="113"/>
      <c r="E364" s="113"/>
      <c r="F364" s="113"/>
      <c r="G364" s="119"/>
      <c r="H364" s="119"/>
      <c r="I364" s="9"/>
      <c r="J364" s="41"/>
    </row>
    <row r="365" spans="1:10" ht="85.5" hidden="1" customHeight="1" x14ac:dyDescent="0.25">
      <c r="A365" s="35" t="s">
        <v>148</v>
      </c>
      <c r="B365" s="48" t="s">
        <v>149</v>
      </c>
      <c r="C365" s="49">
        <f t="shared" ref="C365:F365" si="129">C366</f>
        <v>0</v>
      </c>
      <c r="D365" s="49"/>
      <c r="E365" s="49"/>
      <c r="F365" s="49">
        <f t="shared" si="129"/>
        <v>0</v>
      </c>
      <c r="G365" s="50"/>
      <c r="H365" s="50"/>
      <c r="I365" s="14"/>
      <c r="J365" s="41"/>
    </row>
    <row r="366" spans="1:10" ht="45" hidden="1" customHeight="1" x14ac:dyDescent="0.25">
      <c r="A366" s="118"/>
      <c r="B366" s="70" t="s">
        <v>52</v>
      </c>
      <c r="C366" s="52">
        <f t="shared" ref="C366:F366" si="130">C367+C368</f>
        <v>0</v>
      </c>
      <c r="D366" s="52"/>
      <c r="E366" s="52"/>
      <c r="F366" s="52">
        <f t="shared" si="130"/>
        <v>0</v>
      </c>
      <c r="G366" s="50"/>
      <c r="H366" s="50"/>
      <c r="I366" s="14"/>
      <c r="J366" s="41"/>
    </row>
    <row r="367" spans="1:10" ht="15.75" hidden="1" customHeight="1" x14ac:dyDescent="0.25">
      <c r="A367" s="118"/>
      <c r="B367" s="37"/>
      <c r="C367" s="113"/>
      <c r="D367" s="113"/>
      <c r="E367" s="113"/>
      <c r="F367" s="113"/>
      <c r="G367" s="119"/>
      <c r="H367" s="119"/>
      <c r="I367" s="9"/>
      <c r="J367" s="41"/>
    </row>
    <row r="368" spans="1:10" ht="15.75" hidden="1" customHeight="1" x14ac:dyDescent="0.25">
      <c r="A368" s="118"/>
      <c r="B368" s="37"/>
      <c r="C368" s="113"/>
      <c r="D368" s="113"/>
      <c r="E368" s="113"/>
      <c r="F368" s="113"/>
      <c r="G368" s="119"/>
      <c r="H368" s="119"/>
      <c r="I368" s="9"/>
      <c r="J368" s="41"/>
    </row>
    <row r="369" spans="1:10" ht="51" x14ac:dyDescent="0.25">
      <c r="A369" s="64" t="s">
        <v>118</v>
      </c>
      <c r="B369" s="73" t="s">
        <v>119</v>
      </c>
      <c r="C369" s="120">
        <f t="shared" ref="C369:F369" si="131">C370</f>
        <v>0</v>
      </c>
      <c r="D369" s="120">
        <f t="shared" ref="D369:E369" si="132">D370</f>
        <v>150199823</v>
      </c>
      <c r="E369" s="120">
        <f t="shared" si="132"/>
        <v>150199823</v>
      </c>
      <c r="F369" s="120">
        <f t="shared" si="131"/>
        <v>0</v>
      </c>
      <c r="G369" s="39"/>
      <c r="H369" s="39"/>
      <c r="I369" s="9"/>
      <c r="J369" s="41"/>
    </row>
    <row r="370" spans="1:10" ht="51.75" customHeight="1" x14ac:dyDescent="0.25">
      <c r="A370" s="64"/>
      <c r="B370" s="70" t="s">
        <v>429</v>
      </c>
      <c r="C370" s="52">
        <f>C371+C372+C373+C374</f>
        <v>0</v>
      </c>
      <c r="D370" s="52">
        <f t="shared" ref="D370:E370" si="133">D371+D372+D373+D374</f>
        <v>150199823</v>
      </c>
      <c r="E370" s="52">
        <f t="shared" si="133"/>
        <v>150199823</v>
      </c>
      <c r="F370" s="52">
        <f>F375+F376</f>
        <v>0</v>
      </c>
      <c r="G370" s="39"/>
      <c r="H370" s="39"/>
      <c r="I370" s="9"/>
      <c r="J370" s="41"/>
    </row>
    <row r="371" spans="1:10" ht="63.75" hidden="1" customHeight="1" x14ac:dyDescent="0.25">
      <c r="A371" s="64"/>
      <c r="B371" s="37" t="s">
        <v>287</v>
      </c>
      <c r="C371" s="55"/>
      <c r="D371" s="121"/>
      <c r="E371" s="121"/>
      <c r="F371" s="55"/>
      <c r="G371" s="39"/>
      <c r="H371" s="39"/>
      <c r="I371" s="9"/>
      <c r="J371" s="41"/>
    </row>
    <row r="372" spans="1:10" ht="38.25" x14ac:dyDescent="0.25">
      <c r="A372" s="64"/>
      <c r="B372" s="58" t="s">
        <v>288</v>
      </c>
      <c r="C372" s="55"/>
      <c r="D372" s="121">
        <f>208255046-50000000-4155223-3900000</f>
        <v>150199823</v>
      </c>
      <c r="E372" s="121">
        <f>208255046-50000000-4155223-3900000</f>
        <v>150199823</v>
      </c>
      <c r="F372" s="55"/>
      <c r="G372" s="39"/>
      <c r="H372" s="39"/>
      <c r="I372" s="9" t="s">
        <v>435</v>
      </c>
      <c r="J372" s="41"/>
    </row>
    <row r="373" spans="1:10" ht="93" hidden="1" customHeight="1" x14ac:dyDescent="0.25">
      <c r="A373" s="64"/>
      <c r="B373" s="58" t="s">
        <v>289</v>
      </c>
      <c r="C373" s="55"/>
      <c r="D373" s="121"/>
      <c r="E373" s="121"/>
      <c r="F373" s="55"/>
      <c r="G373" s="39"/>
      <c r="H373" s="39"/>
      <c r="I373" s="9"/>
      <c r="J373" s="41"/>
    </row>
    <row r="374" spans="1:10" ht="94.5" hidden="1" customHeight="1" x14ac:dyDescent="0.25">
      <c r="A374" s="64"/>
      <c r="B374" s="58" t="s">
        <v>290</v>
      </c>
      <c r="C374" s="55"/>
      <c r="D374" s="121"/>
      <c r="E374" s="121"/>
      <c r="F374" s="55"/>
      <c r="G374" s="39"/>
      <c r="H374" s="39"/>
      <c r="I374" s="9"/>
      <c r="J374" s="41"/>
    </row>
    <row r="375" spans="1:10" ht="15.75" hidden="1" customHeight="1" x14ac:dyDescent="0.25">
      <c r="A375" s="64"/>
      <c r="B375" s="37"/>
      <c r="C375" s="55"/>
      <c r="D375" s="121"/>
      <c r="E375" s="121"/>
      <c r="F375" s="55"/>
      <c r="G375" s="39"/>
      <c r="H375" s="39"/>
      <c r="I375" s="8"/>
      <c r="J375" s="41"/>
    </row>
    <row r="376" spans="1:10" ht="15.75" hidden="1" customHeight="1" x14ac:dyDescent="0.25">
      <c r="A376" s="64"/>
      <c r="B376" s="37"/>
      <c r="C376" s="55"/>
      <c r="D376" s="121"/>
      <c r="E376" s="121"/>
      <c r="F376" s="55"/>
      <c r="G376" s="39"/>
      <c r="H376" s="39"/>
      <c r="I376" s="9"/>
      <c r="J376" s="41"/>
    </row>
    <row r="377" spans="1:10" ht="73.5" customHeight="1" x14ac:dyDescent="0.25">
      <c r="A377" s="35" t="s">
        <v>173</v>
      </c>
      <c r="B377" s="48" t="s">
        <v>225</v>
      </c>
      <c r="C377" s="120">
        <f>SUM(C378)</f>
        <v>0</v>
      </c>
      <c r="D377" s="120">
        <f t="shared" ref="D377:H377" si="134">SUM(D378)</f>
        <v>8535459</v>
      </c>
      <c r="E377" s="120">
        <f t="shared" si="134"/>
        <v>8535459</v>
      </c>
      <c r="F377" s="120">
        <f t="shared" si="134"/>
        <v>0</v>
      </c>
      <c r="G377" s="55">
        <f t="shared" si="134"/>
        <v>0</v>
      </c>
      <c r="H377" s="55">
        <f t="shared" si="134"/>
        <v>0</v>
      </c>
      <c r="I377" s="8"/>
      <c r="J377" s="41"/>
    </row>
    <row r="378" spans="1:10" ht="63.75" x14ac:dyDescent="0.25">
      <c r="A378" s="64"/>
      <c r="B378" s="70" t="s">
        <v>429</v>
      </c>
      <c r="C378" s="52">
        <f>C379</f>
        <v>0</v>
      </c>
      <c r="D378" s="52">
        <f t="shared" ref="D378:F378" si="135">D379</f>
        <v>8535459</v>
      </c>
      <c r="E378" s="52">
        <f t="shared" si="135"/>
        <v>8535459</v>
      </c>
      <c r="F378" s="52">
        <f t="shared" si="135"/>
        <v>0</v>
      </c>
      <c r="G378" s="55">
        <f>SUM(G385:G388)</f>
        <v>0</v>
      </c>
      <c r="H378" s="55">
        <f>SUM(H385:H388)</f>
        <v>0</v>
      </c>
      <c r="I378" s="8"/>
      <c r="J378" s="41"/>
    </row>
    <row r="379" spans="1:10" ht="97.5" customHeight="1" x14ac:dyDescent="0.25">
      <c r="A379" s="64"/>
      <c r="B379" s="58"/>
      <c r="C379" s="55"/>
      <c r="D379" s="55">
        <v>8535459</v>
      </c>
      <c r="E379" s="55">
        <v>8535459</v>
      </c>
      <c r="F379" s="55"/>
      <c r="G379" s="55"/>
      <c r="H379" s="55"/>
      <c r="I379" s="170" t="s">
        <v>494</v>
      </c>
      <c r="J379" s="41"/>
    </row>
    <row r="380" spans="1:10" ht="66" customHeight="1" x14ac:dyDescent="0.25">
      <c r="A380" s="64" t="s">
        <v>259</v>
      </c>
      <c r="B380" s="48" t="s">
        <v>260</v>
      </c>
      <c r="C380" s="114">
        <f>C381</f>
        <v>0</v>
      </c>
      <c r="D380" s="114">
        <f t="shared" ref="D380:F380" si="136">D381</f>
        <v>19866885</v>
      </c>
      <c r="E380" s="114">
        <f t="shared" si="136"/>
        <v>19866885</v>
      </c>
      <c r="F380" s="114">
        <f t="shared" si="136"/>
        <v>0</v>
      </c>
      <c r="G380" s="55"/>
      <c r="H380" s="55"/>
      <c r="I380" s="8"/>
      <c r="J380" s="41"/>
    </row>
    <row r="381" spans="1:10" ht="57.75" customHeight="1" x14ac:dyDescent="0.25">
      <c r="A381" s="64"/>
      <c r="B381" s="70" t="s">
        <v>429</v>
      </c>
      <c r="C381" s="112">
        <f>C382+C383</f>
        <v>0</v>
      </c>
      <c r="D381" s="112">
        <f t="shared" ref="D381:F381" si="137">D382+D383</f>
        <v>19866885</v>
      </c>
      <c r="E381" s="112">
        <f t="shared" si="137"/>
        <v>19866885</v>
      </c>
      <c r="F381" s="112">
        <f t="shared" si="137"/>
        <v>0</v>
      </c>
      <c r="G381" s="55"/>
      <c r="H381" s="55"/>
      <c r="I381" s="8"/>
      <c r="J381" s="41"/>
    </row>
    <row r="382" spans="1:10" ht="54" customHeight="1" x14ac:dyDescent="0.25">
      <c r="A382" s="64"/>
      <c r="B382" s="78" t="s">
        <v>261</v>
      </c>
      <c r="C382" s="52"/>
      <c r="D382" s="55">
        <v>892322</v>
      </c>
      <c r="E382" s="55">
        <v>892322</v>
      </c>
      <c r="F382" s="52"/>
      <c r="G382" s="55"/>
      <c r="H382" s="55"/>
      <c r="I382" s="8" t="s">
        <v>432</v>
      </c>
      <c r="J382" s="41"/>
    </row>
    <row r="383" spans="1:10" ht="40.5" customHeight="1" x14ac:dyDescent="0.25">
      <c r="A383" s="64"/>
      <c r="B383" s="78" t="s">
        <v>262</v>
      </c>
      <c r="C383" s="52"/>
      <c r="D383" s="55">
        <v>18974563</v>
      </c>
      <c r="E383" s="55">
        <v>18974563</v>
      </c>
      <c r="F383" s="52"/>
      <c r="G383" s="55"/>
      <c r="H383" s="55"/>
      <c r="I383" s="8" t="s">
        <v>432</v>
      </c>
      <c r="J383" s="41"/>
    </row>
    <row r="384" spans="1:10" ht="15.75" hidden="1" customHeight="1" x14ac:dyDescent="0.25">
      <c r="A384" s="64"/>
      <c r="B384" s="70"/>
      <c r="C384" s="52"/>
      <c r="D384" s="52"/>
      <c r="E384" s="52"/>
      <c r="F384" s="52"/>
      <c r="G384" s="55"/>
      <c r="H384" s="55"/>
      <c r="I384" s="8"/>
      <c r="J384" s="41"/>
    </row>
    <row r="385" spans="1:10" ht="18.75" hidden="1" customHeight="1" x14ac:dyDescent="0.25">
      <c r="A385" s="64"/>
      <c r="B385" s="37"/>
      <c r="C385" s="55"/>
      <c r="D385" s="121"/>
      <c r="E385" s="121"/>
      <c r="F385" s="55"/>
      <c r="G385" s="39"/>
      <c r="H385" s="39"/>
      <c r="I385" s="8"/>
      <c r="J385" s="41"/>
    </row>
    <row r="386" spans="1:10" ht="57.75" customHeight="1" x14ac:dyDescent="0.25">
      <c r="A386" s="35" t="s">
        <v>30</v>
      </c>
      <c r="B386" s="90" t="s">
        <v>31</v>
      </c>
      <c r="C386" s="111">
        <f>C387+C397+C406</f>
        <v>0</v>
      </c>
      <c r="D386" s="111">
        <f t="shared" ref="D386:E386" si="138">D387+D397+D406</f>
        <v>1500000</v>
      </c>
      <c r="E386" s="111">
        <f t="shared" si="138"/>
        <v>0</v>
      </c>
      <c r="F386" s="111">
        <f>F387+F397+F406</f>
        <v>0</v>
      </c>
      <c r="G386" s="144"/>
      <c r="H386" s="144"/>
      <c r="I386" s="6"/>
      <c r="J386" s="41"/>
    </row>
    <row r="387" spans="1:10" ht="61.5" hidden="1" customHeight="1" x14ac:dyDescent="0.25">
      <c r="A387" s="35" t="s">
        <v>32</v>
      </c>
      <c r="B387" s="90" t="s">
        <v>33</v>
      </c>
      <c r="C387" s="111">
        <f t="shared" ref="C387:F387" si="139">C388+C390</f>
        <v>0</v>
      </c>
      <c r="D387" s="111">
        <f t="shared" ref="D387:E387" si="140">D388+D390</f>
        <v>0</v>
      </c>
      <c r="E387" s="111">
        <f t="shared" si="140"/>
        <v>0</v>
      </c>
      <c r="F387" s="111">
        <f t="shared" si="139"/>
        <v>0</v>
      </c>
      <c r="G387" s="144"/>
      <c r="H387" s="144"/>
      <c r="I387" s="6"/>
      <c r="J387" s="41"/>
    </row>
    <row r="388" spans="1:10" ht="45" hidden="1" customHeight="1" x14ac:dyDescent="0.25">
      <c r="A388" s="35"/>
      <c r="B388" s="70" t="s">
        <v>66</v>
      </c>
      <c r="C388" s="111">
        <f t="shared" ref="C388:F388" si="141">C389</f>
        <v>0</v>
      </c>
      <c r="D388" s="111"/>
      <c r="E388" s="111"/>
      <c r="F388" s="111">
        <f t="shared" si="141"/>
        <v>0</v>
      </c>
      <c r="G388" s="144"/>
      <c r="H388" s="144"/>
      <c r="I388" s="6"/>
      <c r="J388" s="41"/>
    </row>
    <row r="389" spans="1:10" ht="15.75" hidden="1" customHeight="1" x14ac:dyDescent="0.25">
      <c r="A389" s="35"/>
      <c r="B389" s="37"/>
      <c r="C389" s="55"/>
      <c r="D389" s="55"/>
      <c r="E389" s="55"/>
      <c r="F389" s="55"/>
      <c r="G389" s="144"/>
      <c r="H389" s="144"/>
      <c r="I389" s="8"/>
      <c r="J389" s="41"/>
    </row>
    <row r="390" spans="1:10" ht="25.5" hidden="1" customHeight="1" x14ac:dyDescent="0.25">
      <c r="A390" s="35"/>
      <c r="B390" s="70" t="s">
        <v>357</v>
      </c>
      <c r="C390" s="112">
        <f>C391+C392+C393+C394</f>
        <v>0</v>
      </c>
      <c r="D390" s="112">
        <f t="shared" ref="D390:F390" si="142">D391+D392+D393+D394</f>
        <v>0</v>
      </c>
      <c r="E390" s="112">
        <f t="shared" si="142"/>
        <v>0</v>
      </c>
      <c r="F390" s="112">
        <f t="shared" si="142"/>
        <v>0</v>
      </c>
      <c r="G390" s="144"/>
      <c r="H390" s="144"/>
      <c r="I390" s="6"/>
      <c r="J390" s="41"/>
    </row>
    <row r="391" spans="1:10" ht="63.75" hidden="1" customHeight="1" x14ac:dyDescent="0.25">
      <c r="A391" s="35"/>
      <c r="B391" s="37" t="s">
        <v>373</v>
      </c>
      <c r="C391" s="112"/>
      <c r="D391" s="112"/>
      <c r="E391" s="112"/>
      <c r="F391" s="112"/>
      <c r="G391" s="144"/>
      <c r="H391" s="144"/>
      <c r="I391" s="6"/>
      <c r="J391" s="41"/>
    </row>
    <row r="392" spans="1:10" ht="63.75" hidden="1" customHeight="1" x14ac:dyDescent="0.25">
      <c r="A392" s="35"/>
      <c r="B392" s="37" t="s">
        <v>373</v>
      </c>
      <c r="C392" s="112"/>
      <c r="D392" s="112"/>
      <c r="E392" s="112"/>
      <c r="F392" s="112"/>
      <c r="G392" s="144"/>
      <c r="H392" s="144"/>
      <c r="I392" s="6"/>
      <c r="J392" s="41"/>
    </row>
    <row r="393" spans="1:10" ht="89.25" hidden="1" customHeight="1" x14ac:dyDescent="0.25">
      <c r="A393" s="35"/>
      <c r="B393" s="37" t="s">
        <v>374</v>
      </c>
      <c r="C393" s="54"/>
      <c r="D393" s="55"/>
      <c r="E393" s="55"/>
      <c r="F393" s="55"/>
      <c r="G393" s="144"/>
      <c r="H393" s="144"/>
      <c r="I393" s="6"/>
      <c r="J393" s="41"/>
    </row>
    <row r="394" spans="1:10" ht="89.25" hidden="1" customHeight="1" x14ac:dyDescent="0.25">
      <c r="A394" s="35"/>
      <c r="B394" s="37" t="s">
        <v>374</v>
      </c>
      <c r="C394" s="55"/>
      <c r="D394" s="55"/>
      <c r="E394" s="55"/>
      <c r="F394" s="55"/>
      <c r="G394" s="144"/>
      <c r="H394" s="144"/>
      <c r="I394" s="6"/>
      <c r="J394" s="41"/>
    </row>
    <row r="395" spans="1:10" ht="15.75" hidden="1" customHeight="1" x14ac:dyDescent="0.25">
      <c r="A395" s="35"/>
      <c r="B395" s="78"/>
      <c r="C395" s="54"/>
      <c r="D395" s="55"/>
      <c r="E395" s="55"/>
      <c r="F395" s="55"/>
      <c r="G395" s="144"/>
      <c r="H395" s="144"/>
      <c r="I395" s="8"/>
      <c r="J395" s="41"/>
    </row>
    <row r="396" spans="1:10" ht="15.75" hidden="1" customHeight="1" x14ac:dyDescent="0.25">
      <c r="A396" s="35"/>
      <c r="B396" s="37"/>
      <c r="C396" s="55"/>
      <c r="D396" s="55"/>
      <c r="E396" s="55"/>
      <c r="F396" s="55"/>
      <c r="G396" s="144"/>
      <c r="H396" s="144"/>
      <c r="I396" s="9"/>
      <c r="J396" s="41"/>
    </row>
    <row r="397" spans="1:10" ht="86.25" hidden="1" customHeight="1" x14ac:dyDescent="0.25">
      <c r="A397" s="35" t="s">
        <v>34</v>
      </c>
      <c r="B397" s="90" t="s">
        <v>226</v>
      </c>
      <c r="C397" s="111">
        <f>C398</f>
        <v>0</v>
      </c>
      <c r="D397" s="111">
        <f t="shared" ref="D397:F397" si="143">D398</f>
        <v>0</v>
      </c>
      <c r="E397" s="111">
        <f t="shared" si="143"/>
        <v>0</v>
      </c>
      <c r="F397" s="111">
        <f t="shared" si="143"/>
        <v>0</v>
      </c>
      <c r="G397" s="111" t="e">
        <f>G398+#REF!+#REF!</f>
        <v>#REF!</v>
      </c>
      <c r="H397" s="111" t="e">
        <f>H398+#REF!+#REF!</f>
        <v>#REF!</v>
      </c>
      <c r="I397" s="4"/>
      <c r="J397" s="41"/>
    </row>
    <row r="398" spans="1:10" ht="25.5" hidden="1" customHeight="1" x14ac:dyDescent="0.25">
      <c r="A398" s="35"/>
      <c r="B398" s="70" t="s">
        <v>357</v>
      </c>
      <c r="C398" s="112">
        <f>C399+C400+C401+C402+C403+C404</f>
        <v>0</v>
      </c>
      <c r="D398" s="112">
        <f t="shared" ref="D398:F398" si="144">D399+D400+D401+D402+D403+D404</f>
        <v>0</v>
      </c>
      <c r="E398" s="112">
        <f t="shared" si="144"/>
        <v>0</v>
      </c>
      <c r="F398" s="112">
        <f t="shared" si="144"/>
        <v>0</v>
      </c>
      <c r="G398" s="144"/>
      <c r="H398" s="144"/>
      <c r="I398" s="4"/>
      <c r="J398" s="41"/>
    </row>
    <row r="399" spans="1:10" ht="63.75" hidden="1" customHeight="1" x14ac:dyDescent="0.25">
      <c r="A399" s="35"/>
      <c r="B399" s="37" t="s">
        <v>375</v>
      </c>
      <c r="C399" s="113"/>
      <c r="D399" s="55"/>
      <c r="E399" s="55"/>
      <c r="F399" s="109"/>
      <c r="G399" s="144"/>
      <c r="H399" s="144"/>
      <c r="I399" s="6"/>
      <c r="J399" s="41"/>
    </row>
    <row r="400" spans="1:10" ht="38.25" hidden="1" customHeight="1" x14ac:dyDescent="0.25">
      <c r="A400" s="35"/>
      <c r="B400" s="37" t="s">
        <v>376</v>
      </c>
      <c r="C400" s="113"/>
      <c r="D400" s="55"/>
      <c r="E400" s="55"/>
      <c r="F400" s="109"/>
      <c r="G400" s="144"/>
      <c r="H400" s="144"/>
      <c r="I400" s="6"/>
      <c r="J400" s="41"/>
    </row>
    <row r="401" spans="1:10" ht="25.5" hidden="1" customHeight="1" x14ac:dyDescent="0.25">
      <c r="A401" s="35"/>
      <c r="B401" s="37" t="s">
        <v>377</v>
      </c>
      <c r="C401" s="113"/>
      <c r="D401" s="55"/>
      <c r="E401" s="55"/>
      <c r="F401" s="109"/>
      <c r="G401" s="144"/>
      <c r="H401" s="144"/>
      <c r="I401" s="4"/>
      <c r="J401" s="41"/>
    </row>
    <row r="402" spans="1:10" ht="89.25" hidden="1" customHeight="1" x14ac:dyDescent="0.25">
      <c r="A402" s="35"/>
      <c r="B402" s="37" t="s">
        <v>378</v>
      </c>
      <c r="C402" s="113"/>
      <c r="D402" s="55"/>
      <c r="E402" s="55"/>
      <c r="F402" s="109"/>
      <c r="G402" s="144"/>
      <c r="H402" s="144"/>
      <c r="I402" s="184"/>
      <c r="J402" s="41"/>
    </row>
    <row r="403" spans="1:10" ht="89.25" hidden="1" customHeight="1" x14ac:dyDescent="0.25">
      <c r="A403" s="35"/>
      <c r="B403" s="37" t="s">
        <v>378</v>
      </c>
      <c r="C403" s="113"/>
      <c r="D403" s="55"/>
      <c r="E403" s="55"/>
      <c r="F403" s="55"/>
      <c r="G403" s="122"/>
      <c r="H403" s="122"/>
      <c r="I403" s="185"/>
      <c r="J403" s="41"/>
    </row>
    <row r="404" spans="1:10" ht="76.5" hidden="1" customHeight="1" x14ac:dyDescent="0.25">
      <c r="A404" s="35"/>
      <c r="B404" s="37" t="s">
        <v>379</v>
      </c>
      <c r="C404" s="113"/>
      <c r="D404" s="55"/>
      <c r="E404" s="55"/>
      <c r="F404" s="55"/>
      <c r="G404" s="122"/>
      <c r="H404" s="122"/>
      <c r="I404" s="8"/>
      <c r="J404" s="41"/>
    </row>
    <row r="405" spans="1:10" ht="15.75" hidden="1" customHeight="1" x14ac:dyDescent="0.25">
      <c r="A405" s="35"/>
      <c r="B405" s="37"/>
      <c r="C405" s="113"/>
      <c r="D405" s="55"/>
      <c r="E405" s="55"/>
      <c r="F405" s="55"/>
      <c r="G405" s="122"/>
      <c r="H405" s="122"/>
      <c r="I405" s="8"/>
      <c r="J405" s="41"/>
    </row>
    <row r="406" spans="1:10" ht="57" customHeight="1" x14ac:dyDescent="0.25">
      <c r="A406" s="35" t="s">
        <v>35</v>
      </c>
      <c r="B406" s="48" t="s">
        <v>496</v>
      </c>
      <c r="C406" s="114">
        <f t="shared" ref="C406:F406" si="145">C407</f>
        <v>0</v>
      </c>
      <c r="D406" s="114">
        <f t="shared" ref="D406:E406" si="146">D407</f>
        <v>1500000</v>
      </c>
      <c r="E406" s="114">
        <f t="shared" si="146"/>
        <v>0</v>
      </c>
      <c r="F406" s="114">
        <f t="shared" si="145"/>
        <v>0</v>
      </c>
      <c r="G406" s="122"/>
      <c r="H406" s="122"/>
      <c r="I406" s="6"/>
      <c r="J406" s="41"/>
    </row>
    <row r="407" spans="1:10" ht="27.75" customHeight="1" x14ac:dyDescent="0.25">
      <c r="A407" s="35"/>
      <c r="B407" s="70" t="s">
        <v>357</v>
      </c>
      <c r="C407" s="112">
        <f>C408+C410+C411+C409</f>
        <v>0</v>
      </c>
      <c r="D407" s="112">
        <f t="shared" ref="D407:F407" si="147">D408+D410+D411+D409</f>
        <v>1500000</v>
      </c>
      <c r="E407" s="112">
        <f t="shared" si="147"/>
        <v>0</v>
      </c>
      <c r="F407" s="112">
        <f t="shared" si="147"/>
        <v>0</v>
      </c>
      <c r="G407" s="122"/>
      <c r="H407" s="122"/>
      <c r="I407" s="6"/>
      <c r="J407" s="41"/>
    </row>
    <row r="408" spans="1:10" ht="51.75" hidden="1" customHeight="1" x14ac:dyDescent="0.25">
      <c r="A408" s="35"/>
      <c r="B408" s="37" t="s">
        <v>380</v>
      </c>
      <c r="C408" s="113"/>
      <c r="D408" s="55"/>
      <c r="E408" s="55"/>
      <c r="F408" s="55"/>
      <c r="G408" s="122"/>
      <c r="H408" s="122"/>
      <c r="I408" s="9"/>
      <c r="J408" s="41"/>
    </row>
    <row r="409" spans="1:10" ht="51.75" customHeight="1" x14ac:dyDescent="0.25">
      <c r="A409" s="35"/>
      <c r="B409" s="37" t="s">
        <v>381</v>
      </c>
      <c r="C409" s="113"/>
      <c r="D409" s="55">
        <v>1500000</v>
      </c>
      <c r="E409" s="55"/>
      <c r="F409" s="55"/>
      <c r="G409" s="122"/>
      <c r="H409" s="122"/>
      <c r="I409" s="8" t="s">
        <v>495</v>
      </c>
      <c r="J409" s="41"/>
    </row>
    <row r="410" spans="1:10" ht="58.5" hidden="1" customHeight="1" x14ac:dyDescent="0.25">
      <c r="A410" s="35"/>
      <c r="B410" s="37" t="s">
        <v>381</v>
      </c>
      <c r="C410" s="113"/>
      <c r="D410" s="55"/>
      <c r="E410" s="55"/>
      <c r="F410" s="55"/>
      <c r="G410" s="122"/>
      <c r="H410" s="122"/>
      <c r="I410" s="8"/>
      <c r="J410" s="41"/>
    </row>
    <row r="411" spans="1:10" ht="15.75" hidden="1" customHeight="1" x14ac:dyDescent="0.25">
      <c r="A411" s="35"/>
      <c r="B411" s="37"/>
      <c r="C411" s="113"/>
      <c r="D411" s="55"/>
      <c r="E411" s="55"/>
      <c r="F411" s="55"/>
      <c r="G411" s="122"/>
      <c r="H411" s="122"/>
      <c r="I411" s="8"/>
      <c r="J411" s="41"/>
    </row>
    <row r="412" spans="1:10" ht="15.75" hidden="1" customHeight="1" x14ac:dyDescent="0.25">
      <c r="A412" s="35"/>
      <c r="B412" s="37"/>
      <c r="C412" s="55"/>
      <c r="D412" s="55"/>
      <c r="E412" s="55"/>
      <c r="F412" s="55"/>
      <c r="G412" s="122"/>
      <c r="H412" s="122"/>
      <c r="I412" s="9"/>
      <c r="J412" s="41"/>
    </row>
    <row r="413" spans="1:10" ht="72.75" customHeight="1" x14ac:dyDescent="0.25">
      <c r="A413" s="79" t="s">
        <v>131</v>
      </c>
      <c r="B413" s="90" t="s">
        <v>126</v>
      </c>
      <c r="C413" s="49">
        <f>C414+C417+C419</f>
        <v>0</v>
      </c>
      <c r="D413" s="49">
        <f t="shared" ref="D413:F413" si="148">D414+D417+D419</f>
        <v>0</v>
      </c>
      <c r="E413" s="49">
        <f t="shared" si="148"/>
        <v>0</v>
      </c>
      <c r="F413" s="49">
        <f t="shared" si="148"/>
        <v>0</v>
      </c>
      <c r="G413" s="92"/>
      <c r="H413" s="92"/>
      <c r="I413" s="9"/>
      <c r="J413" s="41"/>
    </row>
    <row r="414" spans="1:10" ht="75.75" hidden="1" customHeight="1" x14ac:dyDescent="0.25">
      <c r="A414" s="79" t="s">
        <v>128</v>
      </c>
      <c r="B414" s="48" t="s">
        <v>127</v>
      </c>
      <c r="C414" s="49">
        <f>C415</f>
        <v>0</v>
      </c>
      <c r="D414" s="49"/>
      <c r="E414" s="49"/>
      <c r="F414" s="49">
        <f t="shared" ref="F414:F415" si="149">F415</f>
        <v>0</v>
      </c>
      <c r="G414" s="92"/>
      <c r="H414" s="92"/>
      <c r="I414" s="9"/>
      <c r="J414" s="41"/>
    </row>
    <row r="415" spans="1:10" ht="31.5" hidden="1" customHeight="1" x14ac:dyDescent="0.25">
      <c r="A415" s="123"/>
      <c r="B415" s="70" t="s">
        <v>160</v>
      </c>
      <c r="C415" s="52">
        <f>C416</f>
        <v>0</v>
      </c>
      <c r="D415" s="52"/>
      <c r="E415" s="52"/>
      <c r="F415" s="52">
        <f t="shared" si="149"/>
        <v>0</v>
      </c>
      <c r="G415" s="92"/>
      <c r="H415" s="92"/>
      <c r="I415" s="9"/>
      <c r="J415" s="41"/>
    </row>
    <row r="416" spans="1:10" ht="15.75" hidden="1" customHeight="1" x14ac:dyDescent="0.25">
      <c r="A416" s="123"/>
      <c r="B416" s="37"/>
      <c r="C416" s="55"/>
      <c r="D416" s="55"/>
      <c r="E416" s="55"/>
      <c r="F416" s="55"/>
      <c r="G416" s="47"/>
      <c r="H416" s="47"/>
      <c r="I416" s="8"/>
      <c r="J416" s="41"/>
    </row>
    <row r="417" spans="1:10" ht="57" hidden="1" customHeight="1" x14ac:dyDescent="0.25">
      <c r="A417" s="79" t="s">
        <v>197</v>
      </c>
      <c r="B417" s="48" t="s">
        <v>198</v>
      </c>
      <c r="C417" s="49">
        <f>C418</f>
        <v>0</v>
      </c>
      <c r="D417" s="49"/>
      <c r="E417" s="49"/>
      <c r="F417" s="49">
        <f t="shared" ref="F417:H417" si="150">F418</f>
        <v>0</v>
      </c>
      <c r="G417" s="49">
        <f t="shared" si="150"/>
        <v>0</v>
      </c>
      <c r="H417" s="49">
        <f t="shared" si="150"/>
        <v>0</v>
      </c>
      <c r="I417" s="8"/>
      <c r="J417" s="41"/>
    </row>
    <row r="418" spans="1:10" ht="31.5" hidden="1" customHeight="1" x14ac:dyDescent="0.25">
      <c r="A418" s="79"/>
      <c r="B418" s="70" t="s">
        <v>160</v>
      </c>
      <c r="C418" s="52">
        <f>C427</f>
        <v>0</v>
      </c>
      <c r="D418" s="52"/>
      <c r="E418" s="52"/>
      <c r="F418" s="52">
        <f t="shared" ref="F418" si="151">F427</f>
        <v>0</v>
      </c>
      <c r="G418" s="46"/>
      <c r="H418" s="46"/>
      <c r="I418" s="8"/>
      <c r="J418" s="41"/>
    </row>
    <row r="419" spans="1:10" ht="75" hidden="1" customHeight="1" x14ac:dyDescent="0.25">
      <c r="A419" s="79" t="s">
        <v>356</v>
      </c>
      <c r="B419" s="48" t="s">
        <v>127</v>
      </c>
      <c r="C419" s="49">
        <f>C420</f>
        <v>0</v>
      </c>
      <c r="D419" s="52"/>
      <c r="E419" s="52"/>
      <c r="F419" s="52"/>
      <c r="G419" s="46"/>
      <c r="H419" s="46"/>
      <c r="I419" s="8"/>
      <c r="J419" s="41"/>
    </row>
    <row r="420" spans="1:10" ht="25.5" hidden="1" customHeight="1" x14ac:dyDescent="0.25">
      <c r="A420" s="123"/>
      <c r="B420" s="70" t="s">
        <v>357</v>
      </c>
      <c r="C420" s="52">
        <f>C421+C422+C423+C424+C425+C426+C427+C428+C429+C430+C431+C433+C434</f>
        <v>0</v>
      </c>
      <c r="D420" s="52">
        <f t="shared" ref="D420:F420" si="152">D421+D422+D423+D424+D425+D426+D427+D428+D429+D430+D431+D433+D434</f>
        <v>0</v>
      </c>
      <c r="E420" s="52">
        <f t="shared" si="152"/>
        <v>0</v>
      </c>
      <c r="F420" s="52">
        <f t="shared" si="152"/>
        <v>0</v>
      </c>
      <c r="G420" s="52">
        <f t="shared" ref="G420:H420" si="153">G421+G422+G423+G424+G425+G426+G427+G428+G429+G430+G431</f>
        <v>0</v>
      </c>
      <c r="H420" s="52">
        <f t="shared" si="153"/>
        <v>0</v>
      </c>
      <c r="I420" s="8"/>
      <c r="J420" s="41"/>
    </row>
    <row r="421" spans="1:10" ht="75.75" hidden="1" customHeight="1" x14ac:dyDescent="0.25">
      <c r="A421" s="123"/>
      <c r="B421" s="37" t="s">
        <v>382</v>
      </c>
      <c r="C421" s="52"/>
      <c r="D421" s="52"/>
      <c r="E421" s="52"/>
      <c r="F421" s="52"/>
      <c r="G421" s="46"/>
      <c r="H421" s="46"/>
      <c r="I421" s="9"/>
      <c r="J421" s="41"/>
    </row>
    <row r="422" spans="1:10" ht="51" hidden="1" customHeight="1" x14ac:dyDescent="0.25">
      <c r="A422" s="123"/>
      <c r="B422" s="37" t="s">
        <v>383</v>
      </c>
      <c r="C422" s="52"/>
      <c r="D422" s="52"/>
      <c r="E422" s="52"/>
      <c r="F422" s="52"/>
      <c r="G422" s="46"/>
      <c r="H422" s="46"/>
      <c r="I422" s="9"/>
      <c r="J422" s="41"/>
    </row>
    <row r="423" spans="1:10" ht="38.25" hidden="1" customHeight="1" x14ac:dyDescent="0.25">
      <c r="A423" s="123"/>
      <c r="B423" s="37" t="s">
        <v>384</v>
      </c>
      <c r="C423" s="52"/>
      <c r="D423" s="52"/>
      <c r="E423" s="52"/>
      <c r="F423" s="52"/>
      <c r="G423" s="46"/>
      <c r="H423" s="46"/>
      <c r="I423" s="9"/>
      <c r="J423" s="41"/>
    </row>
    <row r="424" spans="1:10" ht="38.25" hidden="1" customHeight="1" x14ac:dyDescent="0.25">
      <c r="A424" s="123"/>
      <c r="B424" s="37" t="s">
        <v>385</v>
      </c>
      <c r="C424" s="52"/>
      <c r="D424" s="52"/>
      <c r="E424" s="52"/>
      <c r="F424" s="52"/>
      <c r="G424" s="46"/>
      <c r="H424" s="46"/>
      <c r="I424" s="9"/>
      <c r="J424" s="41"/>
    </row>
    <row r="425" spans="1:10" ht="51" hidden="1" customHeight="1" x14ac:dyDescent="0.25">
      <c r="A425" s="123"/>
      <c r="B425" s="37" t="s">
        <v>386</v>
      </c>
      <c r="C425" s="52"/>
      <c r="D425" s="52"/>
      <c r="E425" s="52"/>
      <c r="F425" s="52"/>
      <c r="G425" s="46"/>
      <c r="H425" s="46"/>
      <c r="I425" s="9"/>
      <c r="J425" s="41"/>
    </row>
    <row r="426" spans="1:10" ht="51" hidden="1" customHeight="1" x14ac:dyDescent="0.25">
      <c r="A426" s="123"/>
      <c r="B426" s="37" t="s">
        <v>387</v>
      </c>
      <c r="C426" s="52"/>
      <c r="D426" s="52"/>
      <c r="E426" s="52"/>
      <c r="F426" s="52"/>
      <c r="G426" s="46"/>
      <c r="H426" s="46"/>
      <c r="I426" s="9"/>
      <c r="J426" s="41"/>
    </row>
    <row r="427" spans="1:10" ht="51" hidden="1" customHeight="1" x14ac:dyDescent="0.25">
      <c r="A427" s="123"/>
      <c r="B427" s="37" t="s">
        <v>388</v>
      </c>
      <c r="C427" s="52"/>
      <c r="D427" s="113"/>
      <c r="E427" s="113"/>
      <c r="F427" s="113"/>
      <c r="G427" s="92"/>
      <c r="H427" s="92"/>
      <c r="I427" s="9"/>
      <c r="J427" s="41"/>
    </row>
    <row r="428" spans="1:10" ht="63.75" hidden="1" customHeight="1" x14ac:dyDescent="0.25">
      <c r="A428" s="123"/>
      <c r="B428" s="37" t="s">
        <v>389</v>
      </c>
      <c r="C428" s="52"/>
      <c r="D428" s="113"/>
      <c r="E428" s="113"/>
      <c r="F428" s="113"/>
      <c r="G428" s="92"/>
      <c r="H428" s="92"/>
      <c r="I428" s="9"/>
      <c r="J428" s="41"/>
    </row>
    <row r="429" spans="1:10" ht="25.5" hidden="1" customHeight="1" x14ac:dyDescent="0.25">
      <c r="A429" s="123"/>
      <c r="B429" s="37" t="s">
        <v>390</v>
      </c>
      <c r="C429" s="52"/>
      <c r="D429" s="113"/>
      <c r="E429" s="113"/>
      <c r="F429" s="113"/>
      <c r="G429" s="92"/>
      <c r="H429" s="92"/>
      <c r="I429" s="9"/>
      <c r="J429" s="41"/>
    </row>
    <row r="430" spans="1:10" ht="38.25" hidden="1" customHeight="1" x14ac:dyDescent="0.25">
      <c r="A430" s="123"/>
      <c r="B430" s="37" t="s">
        <v>391</v>
      </c>
      <c r="C430" s="52"/>
      <c r="D430" s="113"/>
      <c r="E430" s="113"/>
      <c r="F430" s="113"/>
      <c r="G430" s="92"/>
      <c r="H430" s="92"/>
      <c r="I430" s="9"/>
      <c r="J430" s="41"/>
    </row>
    <row r="431" spans="1:10" ht="38.25" hidden="1" customHeight="1" x14ac:dyDescent="0.25">
      <c r="A431" s="123"/>
      <c r="B431" s="37" t="s">
        <v>392</v>
      </c>
      <c r="C431" s="52"/>
      <c r="D431" s="113"/>
      <c r="E431" s="113"/>
      <c r="F431" s="113"/>
      <c r="G431" s="92"/>
      <c r="H431" s="92"/>
      <c r="I431" s="9"/>
      <c r="J431" s="41"/>
    </row>
    <row r="432" spans="1:10" ht="15.75" hidden="1" customHeight="1" x14ac:dyDescent="0.25">
      <c r="A432" s="148"/>
      <c r="B432" s="37"/>
      <c r="C432" s="113"/>
      <c r="D432" s="113"/>
      <c r="E432" s="113"/>
      <c r="F432" s="113"/>
      <c r="G432" s="92"/>
      <c r="H432" s="92"/>
      <c r="I432" s="8"/>
      <c r="J432" s="41"/>
    </row>
    <row r="433" spans="1:10" ht="76.5" hidden="1" customHeight="1" x14ac:dyDescent="0.25">
      <c r="A433" s="123"/>
      <c r="B433" s="37" t="s">
        <v>404</v>
      </c>
      <c r="C433" s="52"/>
      <c r="D433" s="113"/>
      <c r="E433" s="113"/>
      <c r="F433" s="113"/>
      <c r="G433" s="92"/>
      <c r="H433" s="92"/>
      <c r="I433" s="9"/>
      <c r="J433" s="41"/>
    </row>
    <row r="434" spans="1:10" ht="63.75" hidden="1" customHeight="1" x14ac:dyDescent="0.25">
      <c r="A434" s="123"/>
      <c r="B434" s="37" t="s">
        <v>405</v>
      </c>
      <c r="C434" s="52"/>
      <c r="D434" s="113"/>
      <c r="E434" s="113"/>
      <c r="F434" s="113"/>
      <c r="G434" s="92"/>
      <c r="H434" s="92"/>
      <c r="I434" s="9"/>
      <c r="J434" s="41"/>
    </row>
    <row r="435" spans="1:10" ht="58.5" customHeight="1" x14ac:dyDescent="0.25">
      <c r="A435" s="35" t="s">
        <v>55</v>
      </c>
      <c r="B435" s="90" t="s">
        <v>129</v>
      </c>
      <c r="C435" s="49">
        <f>C436+C447+C450+C453</f>
        <v>0</v>
      </c>
      <c r="D435" s="49">
        <f t="shared" ref="D435:E435" si="154">D436+D447+D450+D453</f>
        <v>792000</v>
      </c>
      <c r="E435" s="49">
        <f t="shared" si="154"/>
        <v>792000</v>
      </c>
      <c r="F435" s="49">
        <f t="shared" ref="F435" si="155">F436+F447+F450+F453</f>
        <v>0</v>
      </c>
      <c r="G435" s="124" t="e">
        <f>#REF!+G436</f>
        <v>#REF!</v>
      </c>
      <c r="H435" s="124" t="e">
        <f>#REF!+H436</f>
        <v>#REF!</v>
      </c>
      <c r="I435" s="18"/>
      <c r="J435" s="41"/>
    </row>
    <row r="436" spans="1:10" ht="71.25" hidden="1" customHeight="1" x14ac:dyDescent="0.25">
      <c r="A436" s="35" t="s">
        <v>102</v>
      </c>
      <c r="B436" s="73" t="s">
        <v>57</v>
      </c>
      <c r="C436" s="49">
        <f>C437+C439+C441</f>
        <v>0</v>
      </c>
      <c r="D436" s="49">
        <f t="shared" ref="D436:F436" si="156">D437+D439+D441+D443</f>
        <v>0</v>
      </c>
      <c r="E436" s="49">
        <f t="shared" si="156"/>
        <v>0</v>
      </c>
      <c r="F436" s="49">
        <f t="shared" si="156"/>
        <v>0</v>
      </c>
      <c r="G436" s="49">
        <f t="shared" ref="G436:H436" si="157">G437+G439+G441</f>
        <v>0</v>
      </c>
      <c r="H436" s="49">
        <f t="shared" si="157"/>
        <v>0</v>
      </c>
      <c r="I436" s="8"/>
      <c r="J436" s="41"/>
    </row>
    <row r="437" spans="1:10" ht="30" hidden="1" customHeight="1" x14ac:dyDescent="0.25">
      <c r="A437" s="35"/>
      <c r="B437" s="70" t="s">
        <v>80</v>
      </c>
      <c r="C437" s="52">
        <f t="shared" ref="C437:F437" si="158">C438</f>
        <v>0</v>
      </c>
      <c r="D437" s="52"/>
      <c r="E437" s="52"/>
      <c r="F437" s="52">
        <f t="shared" si="158"/>
        <v>0</v>
      </c>
      <c r="G437" s="46"/>
      <c r="H437" s="46"/>
      <c r="I437" s="8"/>
      <c r="J437" s="41"/>
    </row>
    <row r="438" spans="1:10" ht="15.75" hidden="1" customHeight="1" x14ac:dyDescent="0.25">
      <c r="A438" s="35"/>
      <c r="B438" s="89"/>
      <c r="C438" s="49"/>
      <c r="D438" s="49"/>
      <c r="E438" s="49"/>
      <c r="F438" s="55"/>
      <c r="G438" s="46"/>
      <c r="H438" s="46"/>
      <c r="I438" s="8"/>
      <c r="J438" s="41"/>
    </row>
    <row r="439" spans="1:10" ht="34.5" hidden="1" customHeight="1" x14ac:dyDescent="0.25">
      <c r="A439" s="149"/>
      <c r="B439" s="89" t="s">
        <v>53</v>
      </c>
      <c r="C439" s="52">
        <f t="shared" ref="C439:F439" si="159">C440</f>
        <v>0</v>
      </c>
      <c r="D439" s="52"/>
      <c r="E439" s="52"/>
      <c r="F439" s="52">
        <f t="shared" si="159"/>
        <v>0</v>
      </c>
      <c r="G439" s="46"/>
      <c r="H439" s="46"/>
      <c r="I439" s="8"/>
      <c r="J439" s="41"/>
    </row>
    <row r="440" spans="1:10" ht="15.75" hidden="1" customHeight="1" x14ac:dyDescent="0.25">
      <c r="A440" s="149"/>
      <c r="B440" s="37"/>
      <c r="C440" s="55"/>
      <c r="D440" s="55"/>
      <c r="E440" s="55"/>
      <c r="F440" s="55"/>
      <c r="G440" s="46"/>
      <c r="H440" s="46"/>
      <c r="I440" s="8"/>
      <c r="J440" s="41"/>
    </row>
    <row r="441" spans="1:10" ht="15.75" hidden="1" customHeight="1" x14ac:dyDescent="0.25">
      <c r="A441" s="149"/>
      <c r="B441" s="89" t="s">
        <v>54</v>
      </c>
      <c r="C441" s="52">
        <f>C442</f>
        <v>0</v>
      </c>
      <c r="D441" s="52"/>
      <c r="E441" s="52"/>
      <c r="F441" s="52">
        <f t="shared" ref="F441" si="160">F442</f>
        <v>0</v>
      </c>
      <c r="G441" s="46"/>
      <c r="H441" s="46"/>
      <c r="I441" s="8"/>
      <c r="J441" s="41"/>
    </row>
    <row r="442" spans="1:10" ht="15.75" hidden="1" customHeight="1" x14ac:dyDescent="0.25">
      <c r="A442" s="149"/>
      <c r="B442" s="37"/>
      <c r="C442" s="55"/>
      <c r="D442" s="55"/>
      <c r="E442" s="55"/>
      <c r="F442" s="55"/>
      <c r="G442" s="46"/>
      <c r="H442" s="46"/>
      <c r="I442" s="8"/>
      <c r="J442" s="41"/>
    </row>
    <row r="443" spans="1:10" ht="25.5" hidden="1" customHeight="1" x14ac:dyDescent="0.25">
      <c r="A443" s="149"/>
      <c r="B443" s="89" t="s">
        <v>125</v>
      </c>
      <c r="C443" s="52">
        <f>C446</f>
        <v>0</v>
      </c>
      <c r="D443" s="52">
        <f t="shared" ref="D443:F443" si="161">D444+D445</f>
        <v>0</v>
      </c>
      <c r="E443" s="52">
        <f t="shared" si="161"/>
        <v>0</v>
      </c>
      <c r="F443" s="52">
        <f t="shared" si="161"/>
        <v>0</v>
      </c>
      <c r="G443" s="46"/>
      <c r="H443" s="46"/>
      <c r="I443" s="8"/>
      <c r="J443" s="41"/>
    </row>
    <row r="444" spans="1:10" ht="45.6" hidden="1" customHeight="1" x14ac:dyDescent="0.25">
      <c r="A444" s="149"/>
      <c r="B444" s="89"/>
      <c r="C444" s="52"/>
      <c r="D444" s="52"/>
      <c r="E444" s="52"/>
      <c r="F444" s="52"/>
      <c r="G444" s="46"/>
      <c r="H444" s="46"/>
      <c r="I444" s="8"/>
      <c r="J444" s="41"/>
    </row>
    <row r="445" spans="1:10" ht="15.75" hidden="1" customHeight="1" x14ac:dyDescent="0.25">
      <c r="A445" s="149"/>
      <c r="B445" s="37"/>
      <c r="C445" s="55"/>
      <c r="D445" s="55"/>
      <c r="E445" s="55"/>
      <c r="F445" s="55"/>
      <c r="G445" s="46"/>
      <c r="H445" s="46"/>
      <c r="I445" s="8"/>
      <c r="J445" s="41"/>
    </row>
    <row r="446" spans="1:10" ht="15.75" hidden="1" customHeight="1" x14ac:dyDescent="0.25">
      <c r="A446" s="149"/>
      <c r="B446" s="37"/>
      <c r="C446" s="55"/>
      <c r="D446" s="55"/>
      <c r="E446" s="55"/>
      <c r="F446" s="55"/>
      <c r="G446" s="46"/>
      <c r="H446" s="46"/>
      <c r="I446" s="8"/>
      <c r="J446" s="41"/>
    </row>
    <row r="447" spans="1:10" ht="99.75" hidden="1" customHeight="1" x14ac:dyDescent="0.25">
      <c r="A447" s="79" t="s">
        <v>227</v>
      </c>
      <c r="B447" s="73" t="s">
        <v>228</v>
      </c>
      <c r="C447" s="49">
        <f>C448</f>
        <v>0</v>
      </c>
      <c r="D447" s="49"/>
      <c r="E447" s="49"/>
      <c r="F447" s="49">
        <f t="shared" ref="F447:F448" si="162">F448</f>
        <v>0</v>
      </c>
      <c r="G447" s="46"/>
      <c r="H447" s="46"/>
      <c r="I447" s="8"/>
      <c r="J447" s="41"/>
    </row>
    <row r="448" spans="1:10" ht="45" hidden="1" customHeight="1" x14ac:dyDescent="0.25">
      <c r="A448" s="149"/>
      <c r="B448" s="103" t="s">
        <v>48</v>
      </c>
      <c r="C448" s="52">
        <f>C449</f>
        <v>0</v>
      </c>
      <c r="D448" s="52"/>
      <c r="E448" s="52"/>
      <c r="F448" s="52">
        <f t="shared" si="162"/>
        <v>0</v>
      </c>
      <c r="G448" s="46"/>
      <c r="H448" s="46"/>
      <c r="I448" s="8"/>
      <c r="J448" s="41"/>
    </row>
    <row r="449" spans="1:10" ht="15.75" hidden="1" customHeight="1" x14ac:dyDescent="0.25">
      <c r="A449" s="149"/>
      <c r="B449" s="37"/>
      <c r="C449" s="55"/>
      <c r="D449" s="55"/>
      <c r="E449" s="55"/>
      <c r="F449" s="55"/>
      <c r="G449" s="46"/>
      <c r="H449" s="46"/>
      <c r="I449" s="8"/>
      <c r="J449" s="41"/>
    </row>
    <row r="450" spans="1:10" ht="48.75" hidden="1" customHeight="1" x14ac:dyDescent="0.25">
      <c r="A450" s="79" t="s">
        <v>167</v>
      </c>
      <c r="B450" s="48" t="s">
        <v>168</v>
      </c>
      <c r="C450" s="49">
        <f t="shared" ref="C450:F451" si="163">C451</f>
        <v>0</v>
      </c>
      <c r="D450" s="49"/>
      <c r="E450" s="49"/>
      <c r="F450" s="49">
        <f t="shared" si="163"/>
        <v>0</v>
      </c>
      <c r="G450" s="46"/>
      <c r="H450" s="46"/>
      <c r="I450" s="8"/>
      <c r="J450" s="41"/>
    </row>
    <row r="451" spans="1:10" ht="30" hidden="1" customHeight="1" x14ac:dyDescent="0.25">
      <c r="A451" s="149"/>
      <c r="B451" s="70" t="s">
        <v>125</v>
      </c>
      <c r="C451" s="52">
        <f t="shared" si="163"/>
        <v>0</v>
      </c>
      <c r="D451" s="52"/>
      <c r="E451" s="52"/>
      <c r="F451" s="52">
        <f t="shared" si="163"/>
        <v>0</v>
      </c>
      <c r="G451" s="46"/>
      <c r="H451" s="46"/>
      <c r="I451" s="8"/>
      <c r="J451" s="41"/>
    </row>
    <row r="452" spans="1:10" ht="15.75" hidden="1" customHeight="1" x14ac:dyDescent="0.25">
      <c r="A452" s="149"/>
      <c r="B452" s="37"/>
      <c r="C452" s="55"/>
      <c r="D452" s="55"/>
      <c r="E452" s="55"/>
      <c r="F452" s="55"/>
      <c r="G452" s="46"/>
      <c r="H452" s="46"/>
      <c r="I452" s="8"/>
      <c r="J452" s="41"/>
    </row>
    <row r="453" spans="1:10" ht="81" customHeight="1" x14ac:dyDescent="0.25">
      <c r="A453" s="79" t="s">
        <v>229</v>
      </c>
      <c r="B453" s="48" t="s">
        <v>230</v>
      </c>
      <c r="C453" s="49">
        <f t="shared" ref="C453:H453" si="164">C454+C456+C458+C460+C462+C464+C466+C470+C472</f>
        <v>0</v>
      </c>
      <c r="D453" s="49">
        <f t="shared" si="164"/>
        <v>792000</v>
      </c>
      <c r="E453" s="49">
        <f t="shared" si="164"/>
        <v>792000</v>
      </c>
      <c r="F453" s="49">
        <f t="shared" si="164"/>
        <v>0</v>
      </c>
      <c r="G453" s="49">
        <f t="shared" si="164"/>
        <v>0</v>
      </c>
      <c r="H453" s="49">
        <f t="shared" si="164"/>
        <v>0</v>
      </c>
      <c r="I453" s="8"/>
      <c r="J453" s="41"/>
    </row>
    <row r="454" spans="1:10" ht="45" hidden="1" customHeight="1" x14ac:dyDescent="0.25">
      <c r="A454" s="149"/>
      <c r="B454" s="70" t="s">
        <v>69</v>
      </c>
      <c r="C454" s="52">
        <f>C455</f>
        <v>0</v>
      </c>
      <c r="D454" s="52"/>
      <c r="E454" s="52"/>
      <c r="F454" s="52">
        <f t="shared" ref="F454" si="165">F455</f>
        <v>0</v>
      </c>
      <c r="G454" s="46"/>
      <c r="H454" s="46"/>
      <c r="I454" s="8"/>
      <c r="J454" s="41"/>
    </row>
    <row r="455" spans="1:10" ht="15.75" hidden="1" customHeight="1" x14ac:dyDescent="0.25">
      <c r="A455" s="149"/>
      <c r="B455" s="70"/>
      <c r="C455" s="52"/>
      <c r="D455" s="52"/>
      <c r="E455" s="52"/>
      <c r="F455" s="52"/>
      <c r="G455" s="46"/>
      <c r="H455" s="46"/>
      <c r="I455" s="8"/>
      <c r="J455" s="41"/>
    </row>
    <row r="456" spans="1:10" ht="30" hidden="1" customHeight="1" x14ac:dyDescent="0.25">
      <c r="A456" s="149"/>
      <c r="B456" s="70" t="s">
        <v>8</v>
      </c>
      <c r="C456" s="52">
        <f>C457</f>
        <v>0</v>
      </c>
      <c r="D456" s="52"/>
      <c r="E456" s="52"/>
      <c r="F456" s="52">
        <f t="shared" ref="F456" si="166">F457</f>
        <v>0</v>
      </c>
      <c r="G456" s="52">
        <f>G461</f>
        <v>0</v>
      </c>
      <c r="H456" s="52">
        <f>H461</f>
        <v>0</v>
      </c>
      <c r="I456" s="8"/>
      <c r="J456" s="41"/>
    </row>
    <row r="457" spans="1:10" ht="15.75" hidden="1" customHeight="1" x14ac:dyDescent="0.25">
      <c r="A457" s="149"/>
      <c r="B457" s="70"/>
      <c r="C457" s="52"/>
      <c r="D457" s="52"/>
      <c r="E457" s="52"/>
      <c r="F457" s="52"/>
      <c r="G457" s="52"/>
      <c r="H457" s="52"/>
      <c r="I457" s="8"/>
      <c r="J457" s="41"/>
    </row>
    <row r="458" spans="1:10" ht="30" hidden="1" customHeight="1" x14ac:dyDescent="0.25">
      <c r="A458" s="149"/>
      <c r="B458" s="70" t="s">
        <v>80</v>
      </c>
      <c r="C458" s="52">
        <f>C461</f>
        <v>0</v>
      </c>
      <c r="D458" s="52"/>
      <c r="E458" s="52"/>
      <c r="F458" s="52">
        <f t="shared" ref="F458" si="167">F461</f>
        <v>0</v>
      </c>
      <c r="G458" s="52"/>
      <c r="H458" s="52"/>
      <c r="I458" s="8"/>
      <c r="J458" s="41"/>
    </row>
    <row r="459" spans="1:10" ht="15.75" hidden="1" customHeight="1" x14ac:dyDescent="0.25">
      <c r="A459" s="149"/>
      <c r="B459" s="70"/>
      <c r="C459" s="52"/>
      <c r="D459" s="52"/>
      <c r="E459" s="52"/>
      <c r="F459" s="52"/>
      <c r="G459" s="52"/>
      <c r="H459" s="52"/>
      <c r="I459" s="8"/>
      <c r="J459" s="41"/>
    </row>
    <row r="460" spans="1:10" ht="31.5" hidden="1" customHeight="1" x14ac:dyDescent="0.25">
      <c r="A460" s="149"/>
      <c r="B460" s="89" t="s">
        <v>53</v>
      </c>
      <c r="C460" s="52">
        <f>C461</f>
        <v>0</v>
      </c>
      <c r="D460" s="52"/>
      <c r="E460" s="52"/>
      <c r="F460" s="52">
        <f t="shared" ref="F460" si="168">F461</f>
        <v>0</v>
      </c>
      <c r="G460" s="52"/>
      <c r="H460" s="52"/>
      <c r="I460" s="8"/>
      <c r="J460" s="41"/>
    </row>
    <row r="461" spans="1:10" ht="15.75" hidden="1" customHeight="1" x14ac:dyDescent="0.25">
      <c r="A461" s="149"/>
      <c r="B461" s="70"/>
      <c r="C461" s="52"/>
      <c r="D461" s="52"/>
      <c r="E461" s="52"/>
      <c r="F461" s="52"/>
      <c r="G461" s="46"/>
      <c r="H461" s="46"/>
      <c r="I461" s="8"/>
      <c r="J461" s="41"/>
    </row>
    <row r="462" spans="1:10" ht="45" hidden="1" customHeight="1" x14ac:dyDescent="0.25">
      <c r="A462" s="149"/>
      <c r="B462" s="70" t="s">
        <v>52</v>
      </c>
      <c r="C462" s="52">
        <f>C463</f>
        <v>0</v>
      </c>
      <c r="D462" s="52"/>
      <c r="E462" s="52"/>
      <c r="F462" s="52">
        <f t="shared" ref="F462" si="169">F463</f>
        <v>0</v>
      </c>
      <c r="G462" s="46"/>
      <c r="H462" s="46"/>
      <c r="I462" s="8"/>
      <c r="J462" s="41"/>
    </row>
    <row r="463" spans="1:10" ht="15.75" hidden="1" customHeight="1" x14ac:dyDescent="0.25">
      <c r="A463" s="149"/>
      <c r="B463" s="70"/>
      <c r="C463" s="52"/>
      <c r="D463" s="52"/>
      <c r="E463" s="52"/>
      <c r="F463" s="52"/>
      <c r="G463" s="46"/>
      <c r="H463" s="46"/>
      <c r="I463" s="8"/>
      <c r="J463" s="41"/>
    </row>
    <row r="464" spans="1:10" ht="45" hidden="1" customHeight="1" x14ac:dyDescent="0.25">
      <c r="A464" s="149"/>
      <c r="B464" s="89" t="s">
        <v>89</v>
      </c>
      <c r="C464" s="52">
        <f>C465</f>
        <v>0</v>
      </c>
      <c r="D464" s="52"/>
      <c r="E464" s="52"/>
      <c r="F464" s="52">
        <f t="shared" ref="F464" si="170">F465</f>
        <v>0</v>
      </c>
      <c r="G464" s="46"/>
      <c r="H464" s="46"/>
      <c r="I464" s="8"/>
      <c r="J464" s="41"/>
    </row>
    <row r="465" spans="1:10" ht="15.75" hidden="1" customHeight="1" x14ac:dyDescent="0.25">
      <c r="A465" s="149"/>
      <c r="B465" s="70"/>
      <c r="C465" s="52"/>
      <c r="D465" s="52"/>
      <c r="E465" s="52"/>
      <c r="F465" s="52"/>
      <c r="G465" s="46"/>
      <c r="H465" s="46"/>
      <c r="I465" s="8"/>
      <c r="J465" s="41"/>
    </row>
    <row r="466" spans="1:10" ht="25.5" hidden="1" customHeight="1" x14ac:dyDescent="0.25">
      <c r="A466" s="149"/>
      <c r="B466" s="70" t="s">
        <v>125</v>
      </c>
      <c r="C466" s="52">
        <f>C467+C468</f>
        <v>0</v>
      </c>
      <c r="D466" s="52">
        <f t="shared" ref="D466:F466" si="171">D467+D468</f>
        <v>0</v>
      </c>
      <c r="E466" s="52">
        <f t="shared" si="171"/>
        <v>0</v>
      </c>
      <c r="F466" s="52">
        <f t="shared" si="171"/>
        <v>0</v>
      </c>
      <c r="G466" s="46"/>
      <c r="H466" s="46"/>
      <c r="I466" s="8"/>
      <c r="J466" s="41"/>
    </row>
    <row r="467" spans="1:10" ht="15.75" hidden="1" customHeight="1" x14ac:dyDescent="0.25">
      <c r="A467" s="149"/>
      <c r="B467" s="70"/>
      <c r="C467" s="52"/>
      <c r="D467" s="52"/>
      <c r="E467" s="52"/>
      <c r="F467" s="52"/>
      <c r="G467" s="46"/>
      <c r="H467" s="46"/>
      <c r="I467" s="8"/>
      <c r="J467" s="41"/>
    </row>
    <row r="468" spans="1:10" ht="15.75" hidden="1" customHeight="1" x14ac:dyDescent="0.25">
      <c r="A468" s="149"/>
      <c r="B468" s="70"/>
      <c r="C468" s="52"/>
      <c r="D468" s="52"/>
      <c r="E468" s="52"/>
      <c r="F468" s="52"/>
      <c r="G468" s="46"/>
      <c r="H468" s="46"/>
      <c r="I468" s="8"/>
      <c r="J468" s="41"/>
    </row>
    <row r="469" spans="1:10" ht="15.75" hidden="1" customHeight="1" x14ac:dyDescent="0.25">
      <c r="A469" s="149"/>
      <c r="B469" s="70"/>
      <c r="C469" s="52"/>
      <c r="D469" s="52"/>
      <c r="E469" s="52"/>
      <c r="F469" s="52"/>
      <c r="G469" s="46"/>
      <c r="H469" s="46"/>
      <c r="I469" s="8"/>
      <c r="J469" s="41"/>
    </row>
    <row r="470" spans="1:10" ht="30" hidden="1" customHeight="1" x14ac:dyDescent="0.25">
      <c r="A470" s="149"/>
      <c r="B470" s="89" t="s">
        <v>83</v>
      </c>
      <c r="C470" s="52">
        <f>C476</f>
        <v>0</v>
      </c>
      <c r="D470" s="52"/>
      <c r="E470" s="52"/>
      <c r="F470" s="52">
        <f t="shared" ref="F470" si="172">F476</f>
        <v>0</v>
      </c>
      <c r="G470" s="46"/>
      <c r="H470" s="46"/>
      <c r="I470" s="8"/>
      <c r="J470" s="41"/>
    </row>
    <row r="471" spans="1:10" ht="15.75" hidden="1" customHeight="1" x14ac:dyDescent="0.25">
      <c r="A471" s="149"/>
      <c r="B471" s="89"/>
      <c r="C471" s="52"/>
      <c r="D471" s="52"/>
      <c r="E471" s="52"/>
      <c r="F471" s="52"/>
      <c r="G471" s="46"/>
      <c r="H471" s="46"/>
      <c r="I471" s="8"/>
      <c r="J471" s="41"/>
    </row>
    <row r="472" spans="1:10" ht="38.25" x14ac:dyDescent="0.25">
      <c r="A472" s="149"/>
      <c r="B472" s="89" t="s">
        <v>449</v>
      </c>
      <c r="C472" s="52">
        <f>C473</f>
        <v>0</v>
      </c>
      <c r="D472" s="52">
        <f t="shared" ref="D472:F472" si="173">D473+D474</f>
        <v>792000</v>
      </c>
      <c r="E472" s="52">
        <f t="shared" si="173"/>
        <v>792000</v>
      </c>
      <c r="F472" s="52">
        <f t="shared" si="173"/>
        <v>0</v>
      </c>
      <c r="G472" s="46"/>
      <c r="H472" s="46"/>
      <c r="I472" s="8"/>
      <c r="J472" s="41"/>
    </row>
    <row r="473" spans="1:10" ht="15.75" x14ac:dyDescent="0.25">
      <c r="A473" s="149"/>
      <c r="B473" s="70"/>
      <c r="C473" s="52"/>
      <c r="D473" s="52">
        <v>792000</v>
      </c>
      <c r="E473" s="52">
        <v>792000</v>
      </c>
      <c r="F473" s="52"/>
      <c r="G473" s="46"/>
      <c r="H473" s="46"/>
      <c r="I473" s="9" t="s">
        <v>435</v>
      </c>
      <c r="J473" s="41"/>
    </row>
    <row r="474" spans="1:10" ht="15.75" hidden="1" customHeight="1" x14ac:dyDescent="0.25">
      <c r="A474" s="149"/>
      <c r="B474" s="70"/>
      <c r="C474" s="52"/>
      <c r="D474" s="52">
        <v>0</v>
      </c>
      <c r="E474" s="52">
        <v>0</v>
      </c>
      <c r="F474" s="52"/>
      <c r="G474" s="46"/>
      <c r="H474" s="46"/>
      <c r="I474" s="8"/>
      <c r="J474" s="41"/>
    </row>
    <row r="475" spans="1:10" ht="15.75" hidden="1" customHeight="1" x14ac:dyDescent="0.25">
      <c r="A475" s="149"/>
      <c r="B475" s="89"/>
      <c r="C475" s="52"/>
      <c r="D475" s="52"/>
      <c r="E475" s="52"/>
      <c r="F475" s="52"/>
      <c r="G475" s="46"/>
      <c r="H475" s="46"/>
      <c r="I475" s="8"/>
      <c r="J475" s="41"/>
    </row>
    <row r="476" spans="1:10" ht="15.75" hidden="1" customHeight="1" x14ac:dyDescent="0.25">
      <c r="A476" s="149"/>
      <c r="B476" s="70"/>
      <c r="C476" s="52"/>
      <c r="D476" s="52"/>
      <c r="E476" s="52"/>
      <c r="F476" s="52"/>
      <c r="G476" s="46"/>
      <c r="H476" s="46"/>
      <c r="I476" s="8"/>
      <c r="J476" s="41"/>
    </row>
    <row r="477" spans="1:10" ht="50.25" customHeight="1" x14ac:dyDescent="0.25">
      <c r="A477" s="35" t="s">
        <v>130</v>
      </c>
      <c r="B477" s="48" t="s">
        <v>56</v>
      </c>
      <c r="C477" s="49">
        <f t="shared" ref="C477:F477" si="174">C478+C484</f>
        <v>0</v>
      </c>
      <c r="D477" s="49">
        <f t="shared" si="174"/>
        <v>18636047</v>
      </c>
      <c r="E477" s="49">
        <f t="shared" si="174"/>
        <v>6636047</v>
      </c>
      <c r="F477" s="49">
        <f t="shared" si="174"/>
        <v>0</v>
      </c>
      <c r="G477" s="46"/>
      <c r="H477" s="46"/>
      <c r="I477" s="14"/>
      <c r="J477" s="41"/>
    </row>
    <row r="478" spans="1:10" ht="50.25" hidden="1" customHeight="1" x14ac:dyDescent="0.25">
      <c r="A478" s="64" t="s">
        <v>58</v>
      </c>
      <c r="B478" s="48" t="s">
        <v>59</v>
      </c>
      <c r="C478" s="49">
        <f>C479</f>
        <v>0</v>
      </c>
      <c r="D478" s="49">
        <f t="shared" ref="D478:H478" si="175">D479</f>
        <v>0</v>
      </c>
      <c r="E478" s="49">
        <f t="shared" si="175"/>
        <v>0</v>
      </c>
      <c r="F478" s="49">
        <f t="shared" si="175"/>
        <v>0</v>
      </c>
      <c r="G478" s="124">
        <f t="shared" si="175"/>
        <v>0</v>
      </c>
      <c r="H478" s="124">
        <f t="shared" si="175"/>
        <v>0</v>
      </c>
      <c r="I478" s="9"/>
      <c r="J478" s="41"/>
    </row>
    <row r="479" spans="1:10" ht="33" hidden="1" customHeight="1" x14ac:dyDescent="0.25">
      <c r="A479" s="64"/>
      <c r="B479" s="89" t="s">
        <v>53</v>
      </c>
      <c r="C479" s="52">
        <f>C481</f>
        <v>0</v>
      </c>
      <c r="D479" s="52">
        <f t="shared" ref="D479:H479" si="176">D480+D481</f>
        <v>0</v>
      </c>
      <c r="E479" s="52">
        <f t="shared" si="176"/>
        <v>0</v>
      </c>
      <c r="F479" s="52">
        <f t="shared" si="176"/>
        <v>0</v>
      </c>
      <c r="G479" s="52">
        <f t="shared" si="176"/>
        <v>0</v>
      </c>
      <c r="H479" s="52">
        <f t="shared" si="176"/>
        <v>0</v>
      </c>
      <c r="I479" s="9"/>
      <c r="J479" s="41"/>
    </row>
    <row r="480" spans="1:10" ht="33" hidden="1" customHeight="1" x14ac:dyDescent="0.25">
      <c r="A480" s="64"/>
      <c r="B480" s="89"/>
      <c r="C480" s="52"/>
      <c r="D480" s="52"/>
      <c r="E480" s="52"/>
      <c r="F480" s="52"/>
      <c r="G480" s="46"/>
      <c r="H480" s="46"/>
      <c r="I480" s="9"/>
      <c r="J480" s="41"/>
    </row>
    <row r="481" spans="1:10" ht="15.75" hidden="1" customHeight="1" x14ac:dyDescent="0.25">
      <c r="A481" s="64"/>
      <c r="B481" s="78"/>
      <c r="C481" s="55"/>
      <c r="D481" s="55"/>
      <c r="E481" s="55"/>
      <c r="F481" s="55"/>
      <c r="G481" s="46"/>
      <c r="H481" s="46"/>
      <c r="I481" s="9"/>
      <c r="J481" s="41"/>
    </row>
    <row r="482" spans="1:10" ht="15.75" hidden="1" customHeight="1" x14ac:dyDescent="0.25">
      <c r="A482" s="64"/>
      <c r="B482" s="60"/>
      <c r="C482" s="55"/>
      <c r="D482" s="55"/>
      <c r="E482" s="55"/>
      <c r="F482" s="55"/>
      <c r="G482" s="46"/>
      <c r="H482" s="46"/>
      <c r="I482" s="9"/>
      <c r="J482" s="41"/>
    </row>
    <row r="483" spans="1:10" ht="15.75" hidden="1" customHeight="1" x14ac:dyDescent="0.25">
      <c r="A483" s="64"/>
      <c r="B483" s="78"/>
      <c r="C483" s="55"/>
      <c r="D483" s="55"/>
      <c r="E483" s="55"/>
      <c r="F483" s="55"/>
      <c r="G483" s="46"/>
      <c r="H483" s="46"/>
      <c r="I483" s="9"/>
      <c r="J483" s="41"/>
    </row>
    <row r="484" spans="1:10" ht="38.25" x14ac:dyDescent="0.25">
      <c r="A484" s="35" t="s">
        <v>60</v>
      </c>
      <c r="B484" s="125" t="s">
        <v>103</v>
      </c>
      <c r="C484" s="49">
        <f>C485+C487</f>
        <v>0</v>
      </c>
      <c r="D484" s="49">
        <f>D485</f>
        <v>18636047</v>
      </c>
      <c r="E484" s="49">
        <f>E485</f>
        <v>6636047</v>
      </c>
      <c r="F484" s="49">
        <f t="shared" ref="F484" si="177">F485+F487</f>
        <v>0</v>
      </c>
      <c r="G484" s="124"/>
      <c r="H484" s="124"/>
      <c r="I484" s="23"/>
      <c r="J484" s="41"/>
    </row>
    <row r="485" spans="1:10" ht="36.75" customHeight="1" x14ac:dyDescent="0.25">
      <c r="A485" s="35"/>
      <c r="B485" s="89" t="s">
        <v>53</v>
      </c>
      <c r="C485" s="52">
        <f t="shared" ref="C485:F485" si="178">C488</f>
        <v>0</v>
      </c>
      <c r="D485" s="52">
        <f>D487+D488</f>
        <v>18636047</v>
      </c>
      <c r="E485" s="52">
        <f>E487+E488</f>
        <v>6636047</v>
      </c>
      <c r="F485" s="52">
        <f t="shared" si="178"/>
        <v>0</v>
      </c>
      <c r="G485" s="46"/>
      <c r="H485" s="46"/>
      <c r="I485" s="14"/>
      <c r="J485" s="41"/>
    </row>
    <row r="486" spans="1:10" ht="36.75" hidden="1" customHeight="1" x14ac:dyDescent="0.25">
      <c r="A486" s="35"/>
      <c r="B486" s="89"/>
      <c r="C486" s="52"/>
      <c r="D486" s="52"/>
      <c r="E486" s="52"/>
      <c r="F486" s="52"/>
      <c r="G486" s="46"/>
      <c r="H486" s="46"/>
      <c r="I486" s="8"/>
      <c r="J486" s="41"/>
    </row>
    <row r="487" spans="1:10" ht="46.5" customHeight="1" x14ac:dyDescent="0.25">
      <c r="A487" s="35"/>
      <c r="B487" s="89"/>
      <c r="C487" s="52"/>
      <c r="D487" s="55">
        <v>12000000</v>
      </c>
      <c r="E487" s="52"/>
      <c r="F487" s="52"/>
      <c r="G487" s="46"/>
      <c r="H487" s="46"/>
      <c r="I487" s="8" t="s">
        <v>497</v>
      </c>
      <c r="J487" s="41"/>
    </row>
    <row r="488" spans="1:10" ht="15.75" x14ac:dyDescent="0.25">
      <c r="A488" s="35"/>
      <c r="B488" s="75"/>
      <c r="C488" s="55"/>
      <c r="D488" s="55">
        <f>598000+2733041+3305006</f>
        <v>6636047</v>
      </c>
      <c r="E488" s="55">
        <f>598000+2733041+3305006</f>
        <v>6636047</v>
      </c>
      <c r="F488" s="55"/>
      <c r="G488" s="46"/>
      <c r="H488" s="46"/>
      <c r="I488" s="9" t="s">
        <v>435</v>
      </c>
      <c r="J488" s="41"/>
    </row>
    <row r="489" spans="1:10" ht="61.5" customHeight="1" x14ac:dyDescent="0.25">
      <c r="A489" s="64" t="s">
        <v>120</v>
      </c>
      <c r="B489" s="90" t="s">
        <v>121</v>
      </c>
      <c r="C489" s="49">
        <f>C490+C496+C501+C504+C520</f>
        <v>625000000</v>
      </c>
      <c r="D489" s="49">
        <f t="shared" ref="D489:F489" si="179">D490+D496+D501+D504+D520</f>
        <v>940688915</v>
      </c>
      <c r="E489" s="49">
        <f t="shared" si="179"/>
        <v>484093184</v>
      </c>
      <c r="F489" s="49">
        <f t="shared" si="179"/>
        <v>0</v>
      </c>
      <c r="G489" s="49" t="e">
        <f>G490+#REF!+G501+G504</f>
        <v>#REF!</v>
      </c>
      <c r="H489" s="49" t="e">
        <f>H490+#REF!+H501+H504</f>
        <v>#REF!</v>
      </c>
      <c r="I489" s="9"/>
      <c r="J489" s="41"/>
    </row>
    <row r="490" spans="1:10" ht="60.75" customHeight="1" x14ac:dyDescent="0.25">
      <c r="A490" s="64" t="s">
        <v>161</v>
      </c>
      <c r="B490" s="90" t="s">
        <v>162</v>
      </c>
      <c r="C490" s="49">
        <f t="shared" ref="C490:F490" si="180">C491</f>
        <v>0</v>
      </c>
      <c r="D490" s="49">
        <f t="shared" si="180"/>
        <v>844894311</v>
      </c>
      <c r="E490" s="49">
        <f t="shared" si="180"/>
        <v>429820768</v>
      </c>
      <c r="F490" s="49">
        <f t="shared" si="180"/>
        <v>0</v>
      </c>
      <c r="G490" s="39"/>
      <c r="H490" s="39"/>
      <c r="I490" s="9"/>
      <c r="J490" s="41"/>
    </row>
    <row r="491" spans="1:10" ht="25.5" x14ac:dyDescent="0.25">
      <c r="A491" s="64"/>
      <c r="B491" s="103" t="s">
        <v>176</v>
      </c>
      <c r="C491" s="52">
        <f>C492+C493+C494+C495</f>
        <v>0</v>
      </c>
      <c r="D491" s="52">
        <f t="shared" ref="D491:F491" si="181">D492+D493+D494+D495</f>
        <v>844894311</v>
      </c>
      <c r="E491" s="52">
        <f t="shared" si="181"/>
        <v>429820768</v>
      </c>
      <c r="F491" s="52">
        <f t="shared" si="181"/>
        <v>0</v>
      </c>
      <c r="G491" s="49">
        <f t="shared" ref="G491:H491" si="182">G492+G493+G494+G495</f>
        <v>0</v>
      </c>
      <c r="H491" s="49">
        <f t="shared" si="182"/>
        <v>0</v>
      </c>
      <c r="I491" s="9"/>
      <c r="J491" s="41"/>
    </row>
    <row r="492" spans="1:10" ht="53.25" customHeight="1" x14ac:dyDescent="0.25">
      <c r="A492" s="64"/>
      <c r="B492" s="78" t="s">
        <v>406</v>
      </c>
      <c r="C492" s="52"/>
      <c r="D492" s="52">
        <v>545891708</v>
      </c>
      <c r="E492" s="52">
        <v>140232865</v>
      </c>
      <c r="F492" s="52"/>
      <c r="G492" s="49"/>
      <c r="H492" s="49"/>
      <c r="I492" s="30" t="s">
        <v>498</v>
      </c>
      <c r="J492" s="41"/>
    </row>
    <row r="493" spans="1:10" ht="57.75" customHeight="1" x14ac:dyDescent="0.25">
      <c r="A493" s="64"/>
      <c r="B493" s="78" t="s">
        <v>407</v>
      </c>
      <c r="C493" s="52"/>
      <c r="D493" s="52">
        <v>10000000</v>
      </c>
      <c r="E493" s="52">
        <v>585300</v>
      </c>
      <c r="F493" s="52"/>
      <c r="G493" s="49"/>
      <c r="H493" s="49"/>
      <c r="I493" s="30" t="s">
        <v>499</v>
      </c>
      <c r="J493" s="41"/>
    </row>
    <row r="494" spans="1:10" ht="54.75" customHeight="1" x14ac:dyDescent="0.25">
      <c r="A494" s="64"/>
      <c r="B494" s="78" t="s">
        <v>408</v>
      </c>
      <c r="C494" s="49"/>
      <c r="D494" s="55">
        <v>289002603</v>
      </c>
      <c r="E494" s="55">
        <v>289002603</v>
      </c>
      <c r="F494" s="49"/>
      <c r="G494" s="39"/>
      <c r="H494" s="39"/>
      <c r="I494" s="9" t="s">
        <v>435</v>
      </c>
      <c r="J494" s="41"/>
    </row>
    <row r="495" spans="1:10" ht="102" hidden="1" customHeight="1" x14ac:dyDescent="0.25">
      <c r="A495" s="64"/>
      <c r="B495" s="78" t="s">
        <v>409</v>
      </c>
      <c r="C495" s="49"/>
      <c r="D495" s="49"/>
      <c r="E495" s="49"/>
      <c r="F495" s="55"/>
      <c r="G495" s="39"/>
      <c r="H495" s="39"/>
      <c r="I495" s="9"/>
      <c r="J495" s="41"/>
    </row>
    <row r="496" spans="1:10" ht="38.25" x14ac:dyDescent="0.25">
      <c r="A496" s="64" t="s">
        <v>202</v>
      </c>
      <c r="B496" s="90" t="s">
        <v>203</v>
      </c>
      <c r="C496" s="49">
        <f t="shared" ref="C496:F496" si="183">C497</f>
        <v>0</v>
      </c>
      <c r="D496" s="49">
        <f t="shared" si="183"/>
        <v>41522188</v>
      </c>
      <c r="E496" s="49">
        <f t="shared" si="183"/>
        <v>0</v>
      </c>
      <c r="F496" s="49">
        <f t="shared" si="183"/>
        <v>0</v>
      </c>
      <c r="G496" s="39"/>
      <c r="H496" s="39"/>
      <c r="I496" s="8"/>
      <c r="J496" s="41"/>
    </row>
    <row r="497" spans="1:10" ht="25.5" x14ac:dyDescent="0.25">
      <c r="A497" s="64"/>
      <c r="B497" s="103" t="s">
        <v>176</v>
      </c>
      <c r="C497" s="52">
        <f>C498+C499+C500</f>
        <v>0</v>
      </c>
      <c r="D497" s="52">
        <f t="shared" ref="D497:F497" si="184">D498+D499+D500</f>
        <v>41522188</v>
      </c>
      <c r="E497" s="52">
        <f t="shared" si="184"/>
        <v>0</v>
      </c>
      <c r="F497" s="52">
        <f t="shared" si="184"/>
        <v>0</v>
      </c>
      <c r="G497" s="39"/>
      <c r="H497" s="39"/>
      <c r="I497" s="9"/>
      <c r="J497" s="41"/>
    </row>
    <row r="498" spans="1:10" ht="57" customHeight="1" x14ac:dyDescent="0.25">
      <c r="A498" s="64"/>
      <c r="B498" s="78" t="s">
        <v>410</v>
      </c>
      <c r="C498" s="49"/>
      <c r="D498" s="55">
        <v>41522188</v>
      </c>
      <c r="E498" s="49"/>
      <c r="F498" s="49"/>
      <c r="G498" s="39"/>
      <c r="H498" s="39"/>
      <c r="I498" s="30" t="s">
        <v>500</v>
      </c>
      <c r="J498" s="41"/>
    </row>
    <row r="499" spans="1:10" ht="76.5" hidden="1" customHeight="1" x14ac:dyDescent="0.25">
      <c r="A499" s="64"/>
      <c r="B499" s="78" t="s">
        <v>411</v>
      </c>
      <c r="C499" s="49"/>
      <c r="D499" s="49"/>
      <c r="E499" s="49"/>
      <c r="F499" s="49"/>
      <c r="G499" s="39"/>
      <c r="H499" s="39"/>
      <c r="I499" s="9"/>
      <c r="J499" s="41"/>
    </row>
    <row r="500" spans="1:10" ht="63.75" hidden="1" customHeight="1" x14ac:dyDescent="0.25">
      <c r="A500" s="64"/>
      <c r="B500" s="78" t="s">
        <v>412</v>
      </c>
      <c r="C500" s="49"/>
      <c r="D500" s="49"/>
      <c r="E500" s="49"/>
      <c r="F500" s="49"/>
      <c r="G500" s="39"/>
      <c r="H500" s="39"/>
      <c r="I500" s="9"/>
      <c r="J500" s="41"/>
    </row>
    <row r="501" spans="1:10" ht="38.25" hidden="1" customHeight="1" x14ac:dyDescent="0.25">
      <c r="A501" s="35" t="s">
        <v>150</v>
      </c>
      <c r="B501" s="48" t="s">
        <v>151</v>
      </c>
      <c r="C501" s="49">
        <f>C502</f>
        <v>0</v>
      </c>
      <c r="D501" s="49">
        <f t="shared" ref="D501:F501" si="185">D502</f>
        <v>0</v>
      </c>
      <c r="E501" s="49">
        <f t="shared" si="185"/>
        <v>0</v>
      </c>
      <c r="F501" s="49">
        <f t="shared" si="185"/>
        <v>0</v>
      </c>
      <c r="G501" s="39"/>
      <c r="H501" s="39"/>
      <c r="I501" s="9"/>
      <c r="J501" s="41"/>
    </row>
    <row r="502" spans="1:10" ht="25.5" hidden="1" customHeight="1" x14ac:dyDescent="0.25">
      <c r="A502" s="35"/>
      <c r="B502" s="103" t="s">
        <v>176</v>
      </c>
      <c r="C502" s="49"/>
      <c r="D502" s="52"/>
      <c r="E502" s="52"/>
      <c r="F502" s="49"/>
      <c r="G502" s="39"/>
      <c r="H502" s="39"/>
      <c r="I502" s="9"/>
      <c r="J502" s="41"/>
    </row>
    <row r="503" spans="1:10" ht="15.75" hidden="1" customHeight="1" x14ac:dyDescent="0.25">
      <c r="A503" s="35"/>
      <c r="B503" s="37"/>
      <c r="C503" s="49"/>
      <c r="D503" s="55"/>
      <c r="E503" s="55"/>
      <c r="F503" s="49"/>
      <c r="G503" s="39"/>
      <c r="H503" s="39"/>
      <c r="I503" s="9"/>
      <c r="J503" s="41"/>
    </row>
    <row r="504" spans="1:10" ht="57.75" customHeight="1" x14ac:dyDescent="0.25">
      <c r="A504" s="35" t="s">
        <v>188</v>
      </c>
      <c r="B504" s="90" t="s">
        <v>189</v>
      </c>
      <c r="C504" s="49">
        <f t="shared" ref="C504:F504" si="186">C505</f>
        <v>0</v>
      </c>
      <c r="D504" s="49">
        <f t="shared" si="186"/>
        <v>54272416</v>
      </c>
      <c r="E504" s="49">
        <f t="shared" si="186"/>
        <v>54272416</v>
      </c>
      <c r="F504" s="49">
        <f t="shared" si="186"/>
        <v>0</v>
      </c>
      <c r="G504" s="39"/>
      <c r="H504" s="39"/>
      <c r="I504" s="9"/>
      <c r="J504" s="41"/>
    </row>
    <row r="505" spans="1:10" ht="34.5" customHeight="1" x14ac:dyDescent="0.25">
      <c r="A505" s="35"/>
      <c r="B505" s="103" t="s">
        <v>176</v>
      </c>
      <c r="C505" s="52">
        <f t="shared" ref="C505:E505" si="187">C506+C511+C514+C515+C516+C517+C518+C519</f>
        <v>0</v>
      </c>
      <c r="D505" s="52">
        <f t="shared" si="187"/>
        <v>54272416</v>
      </c>
      <c r="E505" s="52">
        <f t="shared" si="187"/>
        <v>54272416</v>
      </c>
      <c r="F505" s="52">
        <f>SUM(F506:F524)</f>
        <v>0</v>
      </c>
      <c r="G505" s="39"/>
      <c r="H505" s="39"/>
      <c r="I505" s="9"/>
      <c r="J505" s="41"/>
    </row>
    <row r="506" spans="1:10" ht="96.75" customHeight="1" x14ac:dyDescent="0.25">
      <c r="A506" s="35"/>
      <c r="B506" s="78" t="s">
        <v>436</v>
      </c>
      <c r="C506" s="52"/>
      <c r="D506" s="55">
        <f t="shared" ref="D506:E506" si="188">SUM(D507+D508+D509+D510)</f>
        <v>54082401</v>
      </c>
      <c r="E506" s="55">
        <f t="shared" si="188"/>
        <v>54082401</v>
      </c>
      <c r="F506" s="52"/>
      <c r="G506" s="39"/>
      <c r="H506" s="39"/>
      <c r="I506" s="9" t="s">
        <v>435</v>
      </c>
      <c r="J506" s="41"/>
    </row>
    <row r="507" spans="1:10" ht="15.75" hidden="1" customHeight="1" x14ac:dyDescent="0.25">
      <c r="A507" s="35"/>
      <c r="B507" s="139" t="s">
        <v>263</v>
      </c>
      <c r="C507" s="52"/>
      <c r="D507" s="109"/>
      <c r="E507" s="109"/>
      <c r="F507" s="52"/>
      <c r="G507" s="39"/>
      <c r="H507" s="39"/>
      <c r="I507" s="24"/>
      <c r="J507" s="41"/>
    </row>
    <row r="508" spans="1:10" ht="15.75" hidden="1" customHeight="1" x14ac:dyDescent="0.25">
      <c r="A508" s="35"/>
      <c r="B508" s="139" t="s">
        <v>264</v>
      </c>
      <c r="C508" s="52"/>
      <c r="D508" s="55">
        <v>40000000</v>
      </c>
      <c r="E508" s="55">
        <v>40000000</v>
      </c>
      <c r="F508" s="52"/>
      <c r="G508" s="39"/>
      <c r="H508" s="39"/>
      <c r="I508" s="24"/>
      <c r="J508" s="41"/>
    </row>
    <row r="509" spans="1:10" ht="15.75" hidden="1" customHeight="1" x14ac:dyDescent="0.25">
      <c r="A509" s="35"/>
      <c r="B509" s="139" t="s">
        <v>265</v>
      </c>
      <c r="C509" s="52"/>
      <c r="D509" s="52"/>
      <c r="E509" s="52"/>
      <c r="F509" s="52"/>
      <c r="G509" s="39"/>
      <c r="H509" s="39"/>
      <c r="I509" s="24"/>
      <c r="J509" s="41"/>
    </row>
    <row r="510" spans="1:10" ht="15.75" hidden="1" customHeight="1" x14ac:dyDescent="0.25">
      <c r="A510" s="35"/>
      <c r="B510" s="139" t="s">
        <v>266</v>
      </c>
      <c r="C510" s="55"/>
      <c r="D510" s="55">
        <v>14082401</v>
      </c>
      <c r="E510" s="55">
        <v>14082401</v>
      </c>
      <c r="F510" s="55"/>
      <c r="G510" s="39"/>
      <c r="H510" s="39"/>
      <c r="I510" s="24"/>
      <c r="J510" s="41"/>
    </row>
    <row r="511" spans="1:10" ht="63.75" hidden="1" customHeight="1" x14ac:dyDescent="0.25">
      <c r="A511" s="35"/>
      <c r="B511" s="78" t="s">
        <v>267</v>
      </c>
      <c r="C511" s="55"/>
      <c r="D511" s="52"/>
      <c r="E511" s="52"/>
      <c r="F511" s="55"/>
      <c r="G511" s="39"/>
      <c r="H511" s="39"/>
      <c r="I511" s="24"/>
      <c r="J511" s="41"/>
    </row>
    <row r="512" spans="1:10" ht="21" hidden="1" customHeight="1" x14ac:dyDescent="0.25">
      <c r="A512" s="35"/>
      <c r="B512" s="139" t="s">
        <v>268</v>
      </c>
      <c r="C512" s="55"/>
      <c r="D512" s="55"/>
      <c r="E512" s="55"/>
      <c r="F512" s="55"/>
      <c r="G512" s="39"/>
      <c r="H512" s="39"/>
      <c r="I512" s="24"/>
      <c r="J512" s="41"/>
    </row>
    <row r="513" spans="1:10" ht="18" hidden="1" customHeight="1" x14ac:dyDescent="0.25">
      <c r="A513" s="35"/>
      <c r="B513" s="139" t="s">
        <v>269</v>
      </c>
      <c r="C513" s="52"/>
      <c r="D513" s="55"/>
      <c r="E513" s="55"/>
      <c r="F513" s="55"/>
      <c r="G513" s="46"/>
      <c r="H513" s="46"/>
      <c r="I513" s="24"/>
      <c r="J513" s="41"/>
    </row>
    <row r="514" spans="1:10" ht="308.25" hidden="1" customHeight="1" x14ac:dyDescent="0.25">
      <c r="A514" s="35"/>
      <c r="B514" s="78" t="s">
        <v>270</v>
      </c>
      <c r="C514" s="52"/>
      <c r="D514" s="55"/>
      <c r="E514" s="55"/>
      <c r="F514" s="55"/>
      <c r="G514" s="38" t="s">
        <v>271</v>
      </c>
      <c r="H514" s="46"/>
      <c r="I514" s="24"/>
      <c r="J514" s="41"/>
    </row>
    <row r="515" spans="1:10" ht="159.75" hidden="1" customHeight="1" x14ac:dyDescent="0.25">
      <c r="A515" s="35"/>
      <c r="B515" s="78" t="s">
        <v>272</v>
      </c>
      <c r="C515" s="52"/>
      <c r="D515" s="55"/>
      <c r="E515" s="55"/>
      <c r="F515" s="55"/>
      <c r="G515" s="46"/>
      <c r="H515" s="46"/>
      <c r="I515" s="24"/>
      <c r="J515" s="41"/>
    </row>
    <row r="516" spans="1:10" ht="79.5" hidden="1" customHeight="1" x14ac:dyDescent="0.25">
      <c r="A516" s="35"/>
      <c r="B516" s="78" t="s">
        <v>273</v>
      </c>
      <c r="C516" s="52"/>
      <c r="D516" s="55"/>
      <c r="E516" s="55"/>
      <c r="F516" s="55"/>
      <c r="G516" s="46"/>
      <c r="H516" s="46"/>
      <c r="I516" s="9"/>
      <c r="J516" s="41"/>
    </row>
    <row r="517" spans="1:10" ht="51" hidden="1" customHeight="1" x14ac:dyDescent="0.25">
      <c r="A517" s="35"/>
      <c r="B517" s="78" t="s">
        <v>274</v>
      </c>
      <c r="C517" s="52"/>
      <c r="D517" s="55"/>
      <c r="E517" s="55"/>
      <c r="F517" s="55"/>
      <c r="G517" s="46"/>
      <c r="H517" s="46"/>
      <c r="I517" s="9"/>
      <c r="J517" s="41"/>
    </row>
    <row r="518" spans="1:10" ht="38.25" x14ac:dyDescent="0.25">
      <c r="A518" s="35"/>
      <c r="B518" s="78" t="s">
        <v>275</v>
      </c>
      <c r="C518" s="52"/>
      <c r="D518" s="55">
        <v>187825</v>
      </c>
      <c r="E518" s="55">
        <v>187825</v>
      </c>
      <c r="F518" s="55"/>
      <c r="G518" s="46"/>
      <c r="H518" s="46"/>
      <c r="I518" s="9" t="s">
        <v>435</v>
      </c>
      <c r="J518" s="41"/>
    </row>
    <row r="519" spans="1:10" ht="76.5" x14ac:dyDescent="0.25">
      <c r="A519" s="35"/>
      <c r="B519" s="78" t="s">
        <v>276</v>
      </c>
      <c r="C519" s="52"/>
      <c r="D519" s="55">
        <v>2190</v>
      </c>
      <c r="E519" s="55">
        <v>2190</v>
      </c>
      <c r="F519" s="55"/>
      <c r="G519" s="46"/>
      <c r="H519" s="46"/>
      <c r="I519" s="9" t="s">
        <v>435</v>
      </c>
      <c r="J519" s="41"/>
    </row>
    <row r="520" spans="1:10" ht="63.75" x14ac:dyDescent="0.25">
      <c r="A520" s="35" t="s">
        <v>398</v>
      </c>
      <c r="B520" s="48" t="s">
        <v>399</v>
      </c>
      <c r="C520" s="49">
        <f>C521</f>
        <v>625000000</v>
      </c>
      <c r="D520" s="49">
        <f t="shared" ref="D520:F520" si="189">D521</f>
        <v>0</v>
      </c>
      <c r="E520" s="49">
        <f t="shared" si="189"/>
        <v>0</v>
      </c>
      <c r="F520" s="49">
        <f t="shared" si="189"/>
        <v>0</v>
      </c>
      <c r="G520" s="46"/>
      <c r="H520" s="46"/>
      <c r="I520" s="8"/>
      <c r="J520" s="41"/>
    </row>
    <row r="521" spans="1:10" ht="25.5" x14ac:dyDescent="0.25">
      <c r="A521" s="35"/>
      <c r="B521" s="135" t="s">
        <v>176</v>
      </c>
      <c r="C521" s="52">
        <f>C522+C523+C524</f>
        <v>625000000</v>
      </c>
      <c r="D521" s="52">
        <f t="shared" ref="D521:F521" si="190">D522+D523+D524</f>
        <v>0</v>
      </c>
      <c r="E521" s="52">
        <f t="shared" si="190"/>
        <v>0</v>
      </c>
      <c r="F521" s="52">
        <f t="shared" si="190"/>
        <v>0</v>
      </c>
      <c r="G521" s="46"/>
      <c r="H521" s="46"/>
      <c r="I521" s="8"/>
      <c r="J521" s="41"/>
    </row>
    <row r="522" spans="1:10" ht="46.5" customHeight="1" x14ac:dyDescent="0.25">
      <c r="A522" s="35"/>
      <c r="B522" s="37" t="s">
        <v>501</v>
      </c>
      <c r="C522" s="52">
        <v>625000000</v>
      </c>
      <c r="D522" s="55"/>
      <c r="E522" s="55"/>
      <c r="F522" s="55"/>
      <c r="G522" s="46"/>
      <c r="H522" s="46"/>
      <c r="I522" s="9" t="s">
        <v>502</v>
      </c>
      <c r="J522" s="41"/>
    </row>
    <row r="523" spans="1:10" ht="76.5" hidden="1" customHeight="1" x14ac:dyDescent="0.25">
      <c r="A523" s="35"/>
      <c r="B523" s="37" t="s">
        <v>400</v>
      </c>
      <c r="C523" s="52"/>
      <c r="D523" s="55"/>
      <c r="E523" s="55"/>
      <c r="F523" s="55"/>
      <c r="G523" s="46"/>
      <c r="H523" s="46"/>
      <c r="I523" s="9"/>
      <c r="J523" s="41"/>
    </row>
    <row r="524" spans="1:10" ht="89.25" hidden="1" customHeight="1" x14ac:dyDescent="0.25">
      <c r="A524" s="35"/>
      <c r="B524" s="37" t="s">
        <v>401</v>
      </c>
      <c r="C524" s="52"/>
      <c r="D524" s="55"/>
      <c r="E524" s="55"/>
      <c r="F524" s="55"/>
      <c r="G524" s="46"/>
      <c r="H524" s="46"/>
      <c r="I524" s="9"/>
      <c r="J524" s="41"/>
    </row>
    <row r="525" spans="1:10" ht="38.25" x14ac:dyDescent="0.25">
      <c r="A525" s="35" t="s">
        <v>10</v>
      </c>
      <c r="B525" s="90" t="s">
        <v>11</v>
      </c>
      <c r="C525" s="49">
        <f t="shared" ref="C525:F525" si="191">C526+C560+C570+C541+C544+C551+C557+C547+C574+C581</f>
        <v>685679700</v>
      </c>
      <c r="D525" s="49">
        <f t="shared" si="191"/>
        <v>47522300</v>
      </c>
      <c r="E525" s="49">
        <f t="shared" si="191"/>
        <v>70000</v>
      </c>
      <c r="F525" s="49">
        <f t="shared" si="191"/>
        <v>0</v>
      </c>
      <c r="G525" s="39"/>
      <c r="H525" s="39"/>
      <c r="I525" s="9"/>
      <c r="J525" s="41"/>
    </row>
    <row r="526" spans="1:10" ht="51" x14ac:dyDescent="0.25">
      <c r="A526" s="35" t="s">
        <v>12</v>
      </c>
      <c r="B526" s="48" t="s">
        <v>13</v>
      </c>
      <c r="C526" s="49">
        <f t="shared" ref="C526:F526" si="192">SUM(C527)</f>
        <v>648904300</v>
      </c>
      <c r="D526" s="49">
        <f t="shared" si="192"/>
        <v>47452300</v>
      </c>
      <c r="E526" s="49">
        <f t="shared" si="192"/>
        <v>0</v>
      </c>
      <c r="F526" s="49">
        <f t="shared" si="192"/>
        <v>0</v>
      </c>
      <c r="G526" s="39"/>
      <c r="H526" s="39"/>
      <c r="I526" s="9"/>
      <c r="J526" s="41"/>
    </row>
    <row r="527" spans="1:10" ht="64.5" customHeight="1" x14ac:dyDescent="0.25">
      <c r="A527" s="35"/>
      <c r="B527" s="135" t="s">
        <v>180</v>
      </c>
      <c r="C527" s="52">
        <f>C528+C529+C530+C532+C533+C534+C535+C536+C537+C539</f>
        <v>648904300</v>
      </c>
      <c r="D527" s="52">
        <f>D528+D529+D530+D532+D533+D534+D535+D536+D537+D539</f>
        <v>47452300</v>
      </c>
      <c r="E527" s="52">
        <f>E528+E529+E530+E532+E533+E534+E535+E536+E537+E539</f>
        <v>0</v>
      </c>
      <c r="F527" s="52">
        <f>F528+F529+F530+F532+F533+F534+F535+F536+F537+F539</f>
        <v>0</v>
      </c>
      <c r="G527" s="39"/>
      <c r="H527" s="39"/>
      <c r="I527" s="9"/>
      <c r="J527" s="41"/>
    </row>
    <row r="528" spans="1:10" ht="54" customHeight="1" x14ac:dyDescent="0.25">
      <c r="A528" s="126"/>
      <c r="B528" s="186" t="s">
        <v>293</v>
      </c>
      <c r="C528" s="55">
        <v>-60051700</v>
      </c>
      <c r="D528" s="55"/>
      <c r="E528" s="55"/>
      <c r="F528" s="55"/>
      <c r="G528" s="39"/>
      <c r="H528" s="39"/>
      <c r="I528" s="9" t="s">
        <v>503</v>
      </c>
      <c r="J528" s="41"/>
    </row>
    <row r="529" spans="1:10" ht="96.75" hidden="1" customHeight="1" x14ac:dyDescent="0.25">
      <c r="A529" s="126"/>
      <c r="B529" s="187"/>
      <c r="C529" s="55"/>
      <c r="D529" s="55"/>
      <c r="E529" s="55"/>
      <c r="F529" s="55"/>
      <c r="G529" s="39"/>
      <c r="H529" s="39"/>
      <c r="I529" s="9"/>
      <c r="J529" s="41"/>
    </row>
    <row r="530" spans="1:10" ht="105.75" hidden="1" customHeight="1" x14ac:dyDescent="0.25">
      <c r="A530" s="126"/>
      <c r="B530" s="188"/>
      <c r="C530" s="55"/>
      <c r="D530" s="55"/>
      <c r="E530" s="55"/>
      <c r="F530" s="55"/>
      <c r="G530" s="39"/>
      <c r="H530" s="39"/>
      <c r="I530" s="9"/>
      <c r="J530" s="41"/>
    </row>
    <row r="531" spans="1:10" ht="15.75" hidden="1" customHeight="1" x14ac:dyDescent="0.25">
      <c r="A531" s="126"/>
      <c r="B531" s="127"/>
      <c r="C531" s="55"/>
      <c r="D531" s="55"/>
      <c r="E531" s="55"/>
      <c r="F531" s="55"/>
      <c r="G531" s="39"/>
      <c r="H531" s="39"/>
      <c r="I531" s="9"/>
      <c r="J531" s="41"/>
    </row>
    <row r="532" spans="1:10" ht="33" customHeight="1" x14ac:dyDescent="0.25">
      <c r="A532" s="126"/>
      <c r="B532" s="182" t="s">
        <v>294</v>
      </c>
      <c r="C532" s="55">
        <v>708956000</v>
      </c>
      <c r="D532" s="52"/>
      <c r="E532" s="52"/>
      <c r="F532" s="55"/>
      <c r="G532" s="39"/>
      <c r="H532" s="39"/>
      <c r="I532" s="9" t="s">
        <v>504</v>
      </c>
      <c r="J532" s="41"/>
    </row>
    <row r="533" spans="1:10" ht="15.75" hidden="1" customHeight="1" x14ac:dyDescent="0.25">
      <c r="A533" s="126"/>
      <c r="B533" s="183"/>
      <c r="C533" s="55"/>
      <c r="D533" s="52"/>
      <c r="E533" s="52"/>
      <c r="F533" s="55"/>
      <c r="G533" s="39"/>
      <c r="H533" s="39"/>
      <c r="I533" s="9"/>
      <c r="J533" s="41"/>
    </row>
    <row r="534" spans="1:10" ht="89.25" hidden="1" customHeight="1" x14ac:dyDescent="0.25">
      <c r="A534" s="126"/>
      <c r="B534" s="127" t="s">
        <v>295</v>
      </c>
      <c r="C534" s="55"/>
      <c r="D534" s="52"/>
      <c r="E534" s="52"/>
      <c r="F534" s="55"/>
      <c r="G534" s="39"/>
      <c r="H534" s="39"/>
      <c r="I534" s="9"/>
      <c r="J534" s="41"/>
    </row>
    <row r="535" spans="1:10" ht="41.25" customHeight="1" x14ac:dyDescent="0.25">
      <c r="A535" s="126"/>
      <c r="B535" s="37" t="s">
        <v>296</v>
      </c>
      <c r="C535" s="55"/>
      <c r="D535" s="55">
        <v>26900000</v>
      </c>
      <c r="E535" s="52"/>
      <c r="F535" s="55"/>
      <c r="G535" s="39"/>
      <c r="H535" s="39"/>
      <c r="I535" s="9" t="s">
        <v>505</v>
      </c>
      <c r="J535" s="41"/>
    </row>
    <row r="536" spans="1:10" ht="41.25" customHeight="1" x14ac:dyDescent="0.25">
      <c r="A536" s="126"/>
      <c r="B536" s="38" t="s">
        <v>297</v>
      </c>
      <c r="C536" s="55"/>
      <c r="D536" s="55">
        <v>20552300</v>
      </c>
      <c r="E536" s="55"/>
      <c r="F536" s="55"/>
      <c r="G536" s="39"/>
      <c r="H536" s="39"/>
      <c r="I536" s="8" t="s">
        <v>464</v>
      </c>
      <c r="J536" s="41"/>
    </row>
    <row r="537" spans="1:10" ht="99" hidden="1" customHeight="1" x14ac:dyDescent="0.25">
      <c r="A537" s="126"/>
      <c r="B537" s="38" t="s">
        <v>298</v>
      </c>
      <c r="C537" s="55"/>
      <c r="D537" s="55">
        <v>0</v>
      </c>
      <c r="E537" s="55"/>
      <c r="F537" s="55"/>
      <c r="G537" s="39"/>
      <c r="H537" s="39"/>
      <c r="I537" s="8"/>
      <c r="J537" s="41"/>
    </row>
    <row r="538" spans="1:10" ht="99" hidden="1" customHeight="1" x14ac:dyDescent="0.25">
      <c r="A538" s="126"/>
      <c r="B538" s="127" t="s">
        <v>307</v>
      </c>
      <c r="C538" s="55"/>
      <c r="D538" s="55">
        <v>0</v>
      </c>
      <c r="E538" s="55"/>
      <c r="F538" s="55"/>
      <c r="G538" s="39"/>
      <c r="H538" s="39"/>
      <c r="I538" s="8"/>
      <c r="J538" s="41"/>
    </row>
    <row r="539" spans="1:10" ht="54.75" hidden="1" customHeight="1" x14ac:dyDescent="0.25">
      <c r="A539" s="126"/>
      <c r="B539" s="37" t="s">
        <v>299</v>
      </c>
      <c r="C539" s="55"/>
      <c r="D539" s="55"/>
      <c r="E539" s="55"/>
      <c r="F539" s="55"/>
      <c r="G539" s="39"/>
      <c r="H539" s="39"/>
      <c r="I539" s="8"/>
      <c r="J539" s="41"/>
    </row>
    <row r="540" spans="1:10" ht="15.75" hidden="1" customHeight="1" x14ac:dyDescent="0.25">
      <c r="A540" s="126"/>
      <c r="B540" s="37"/>
      <c r="C540" s="55"/>
      <c r="D540" s="55"/>
      <c r="E540" s="55"/>
      <c r="F540" s="55"/>
      <c r="G540" s="39"/>
      <c r="H540" s="39"/>
      <c r="I540" s="9"/>
      <c r="J540" s="41"/>
    </row>
    <row r="541" spans="1:10" ht="38.25" hidden="1" customHeight="1" x14ac:dyDescent="0.25">
      <c r="A541" s="79" t="s">
        <v>153</v>
      </c>
      <c r="B541" s="101" t="s">
        <v>154</v>
      </c>
      <c r="C541" s="55">
        <f t="shared" ref="C541:F542" si="193">C542</f>
        <v>0</v>
      </c>
      <c r="D541" s="55">
        <f t="shared" si="193"/>
        <v>0</v>
      </c>
      <c r="E541" s="55">
        <f t="shared" si="193"/>
        <v>0</v>
      </c>
      <c r="F541" s="55">
        <f t="shared" si="193"/>
        <v>0</v>
      </c>
      <c r="G541" s="39"/>
      <c r="H541" s="39"/>
      <c r="I541" s="9"/>
      <c r="J541" s="41"/>
    </row>
    <row r="542" spans="1:10" ht="38.25" hidden="1" customHeight="1" x14ac:dyDescent="0.25">
      <c r="A542" s="79"/>
      <c r="B542" s="135" t="s">
        <v>180</v>
      </c>
      <c r="C542" s="55">
        <f t="shared" si="193"/>
        <v>0</v>
      </c>
      <c r="D542" s="55"/>
      <c r="E542" s="55"/>
      <c r="F542" s="55">
        <f t="shared" si="193"/>
        <v>0</v>
      </c>
      <c r="G542" s="39"/>
      <c r="H542" s="39"/>
      <c r="I542" s="9"/>
      <c r="J542" s="41"/>
    </row>
    <row r="543" spans="1:10" ht="51" hidden="1" customHeight="1" x14ac:dyDescent="0.25">
      <c r="A543" s="79"/>
      <c r="B543" s="127" t="s">
        <v>300</v>
      </c>
      <c r="C543" s="106"/>
      <c r="D543" s="55"/>
      <c r="E543" s="55"/>
      <c r="F543" s="55"/>
      <c r="G543" s="39"/>
      <c r="H543" s="39"/>
      <c r="I543" s="9"/>
      <c r="J543" s="41"/>
    </row>
    <row r="544" spans="1:10" ht="63.75" hidden="1" customHeight="1" x14ac:dyDescent="0.25">
      <c r="A544" s="79" t="s">
        <v>155</v>
      </c>
      <c r="B544" s="101" t="s">
        <v>156</v>
      </c>
      <c r="C544" s="55">
        <f t="shared" ref="C544:F545" si="194">C545</f>
        <v>0</v>
      </c>
      <c r="D544" s="55">
        <f t="shared" si="194"/>
        <v>0</v>
      </c>
      <c r="E544" s="55">
        <f t="shared" si="194"/>
        <v>0</v>
      </c>
      <c r="F544" s="55">
        <f t="shared" si="194"/>
        <v>0</v>
      </c>
      <c r="G544" s="39"/>
      <c r="H544" s="39"/>
      <c r="I544" s="9"/>
      <c r="J544" s="41"/>
    </row>
    <row r="545" spans="1:10" ht="66.75" hidden="1" customHeight="1" x14ac:dyDescent="0.25">
      <c r="A545" s="35"/>
      <c r="B545" s="135" t="s">
        <v>180</v>
      </c>
      <c r="C545" s="55">
        <f>C546</f>
        <v>0</v>
      </c>
      <c r="D545" s="55">
        <f t="shared" si="194"/>
        <v>0</v>
      </c>
      <c r="E545" s="55">
        <f t="shared" si="194"/>
        <v>0</v>
      </c>
      <c r="F545" s="55">
        <f t="shared" si="194"/>
        <v>0</v>
      </c>
      <c r="G545" s="39"/>
      <c r="H545" s="39"/>
      <c r="I545" s="9"/>
      <c r="J545" s="41"/>
    </row>
    <row r="546" spans="1:10" ht="51" hidden="1" customHeight="1" x14ac:dyDescent="0.25">
      <c r="A546" s="35"/>
      <c r="B546" s="127" t="s">
        <v>300</v>
      </c>
      <c r="C546" s="106"/>
      <c r="D546" s="52"/>
      <c r="E546" s="52"/>
      <c r="F546" s="52"/>
      <c r="G546" s="39"/>
      <c r="H546" s="39"/>
      <c r="I546" s="9"/>
      <c r="J546" s="41"/>
    </row>
    <row r="547" spans="1:10" ht="71.25" hidden="1" customHeight="1" x14ac:dyDescent="0.25">
      <c r="A547" s="79" t="s">
        <v>301</v>
      </c>
      <c r="B547" s="101" t="s">
        <v>302</v>
      </c>
      <c r="C547" s="49">
        <f t="shared" ref="C547:F548" si="195">C548</f>
        <v>0</v>
      </c>
      <c r="D547" s="49">
        <f t="shared" si="195"/>
        <v>0</v>
      </c>
      <c r="E547" s="49">
        <f t="shared" si="195"/>
        <v>0</v>
      </c>
      <c r="F547" s="49">
        <f t="shared" si="195"/>
        <v>0</v>
      </c>
      <c r="G547" s="39"/>
      <c r="H547" s="39"/>
      <c r="I547" s="9"/>
      <c r="J547" s="41"/>
    </row>
    <row r="548" spans="1:10" ht="64.5" hidden="1" customHeight="1" x14ac:dyDescent="0.25">
      <c r="A548" s="35"/>
      <c r="B548" s="135" t="s">
        <v>180</v>
      </c>
      <c r="C548" s="55">
        <f t="shared" si="195"/>
        <v>0</v>
      </c>
      <c r="D548" s="52"/>
      <c r="E548" s="52"/>
      <c r="F548" s="55">
        <f t="shared" si="195"/>
        <v>0</v>
      </c>
      <c r="G548" s="39"/>
      <c r="H548" s="39"/>
      <c r="I548" s="9"/>
      <c r="J548" s="41"/>
    </row>
    <row r="549" spans="1:10" ht="51" hidden="1" customHeight="1" x14ac:dyDescent="0.25">
      <c r="A549" s="35"/>
      <c r="B549" s="37" t="s">
        <v>300</v>
      </c>
      <c r="C549" s="106"/>
      <c r="D549" s="55"/>
      <c r="E549" s="55"/>
      <c r="F549" s="52"/>
      <c r="G549" s="39"/>
      <c r="H549" s="39"/>
      <c r="I549" s="9"/>
      <c r="J549" s="41"/>
    </row>
    <row r="550" spans="1:10" ht="15.75" hidden="1" customHeight="1" x14ac:dyDescent="0.25">
      <c r="A550" s="35"/>
      <c r="B550" s="127"/>
      <c r="C550" s="106"/>
      <c r="D550" s="52"/>
      <c r="E550" s="52"/>
      <c r="F550" s="52"/>
      <c r="G550" s="39"/>
      <c r="H550" s="39"/>
      <c r="I550" s="9"/>
      <c r="J550" s="41"/>
    </row>
    <row r="551" spans="1:10" ht="71.25" customHeight="1" x14ac:dyDescent="0.25">
      <c r="A551" s="79" t="s">
        <v>157</v>
      </c>
      <c r="B551" s="101" t="s">
        <v>506</v>
      </c>
      <c r="C551" s="49">
        <f>C553+C554</f>
        <v>0</v>
      </c>
      <c r="D551" s="49">
        <f t="shared" ref="D551:F551" si="196">D553+D554</f>
        <v>70000</v>
      </c>
      <c r="E551" s="49">
        <f t="shared" si="196"/>
        <v>70000</v>
      </c>
      <c r="F551" s="49">
        <f t="shared" si="196"/>
        <v>0</v>
      </c>
      <c r="G551" s="39"/>
      <c r="H551" s="39"/>
      <c r="I551" s="9"/>
      <c r="J551" s="41"/>
    </row>
    <row r="552" spans="1:10" ht="48" customHeight="1" x14ac:dyDescent="0.25">
      <c r="A552" s="35"/>
      <c r="B552" s="135" t="s">
        <v>180</v>
      </c>
      <c r="C552" s="55">
        <f>C553+C554</f>
        <v>0</v>
      </c>
      <c r="D552" s="55">
        <f t="shared" ref="D552:F552" si="197">D553+D554</f>
        <v>70000</v>
      </c>
      <c r="E552" s="55">
        <f t="shared" si="197"/>
        <v>70000</v>
      </c>
      <c r="F552" s="55">
        <f t="shared" si="197"/>
        <v>0</v>
      </c>
      <c r="G552" s="39"/>
      <c r="H552" s="39"/>
      <c r="I552" s="9"/>
      <c r="J552" s="41"/>
    </row>
    <row r="553" spans="1:10" ht="114.75" hidden="1" customHeight="1" x14ac:dyDescent="0.25">
      <c r="A553" s="35"/>
      <c r="B553" s="78" t="s">
        <v>277</v>
      </c>
      <c r="C553" s="106"/>
      <c r="D553" s="55"/>
      <c r="E553" s="55"/>
      <c r="F553" s="52"/>
      <c r="G553" s="39"/>
      <c r="H553" s="39"/>
      <c r="I553" s="9"/>
      <c r="J553" s="41"/>
    </row>
    <row r="554" spans="1:10" ht="15.75" x14ac:dyDescent="0.25">
      <c r="A554" s="35"/>
      <c r="B554" s="37"/>
      <c r="C554" s="106"/>
      <c r="D554" s="55">
        <v>70000</v>
      </c>
      <c r="E554" s="55">
        <v>70000</v>
      </c>
      <c r="F554" s="52"/>
      <c r="G554" s="39"/>
      <c r="H554" s="39"/>
      <c r="I554" s="9" t="s">
        <v>435</v>
      </c>
      <c r="J554" s="41"/>
    </row>
    <row r="555" spans="1:10" ht="15.75" hidden="1" customHeight="1" x14ac:dyDescent="0.25">
      <c r="A555" s="126"/>
      <c r="B555" s="127"/>
      <c r="C555" s="55"/>
      <c r="D555" s="55"/>
      <c r="E555" s="55"/>
      <c r="F555" s="55"/>
      <c r="G555" s="39"/>
      <c r="H555" s="39"/>
      <c r="I555" s="9"/>
      <c r="J555" s="41"/>
    </row>
    <row r="556" spans="1:10" ht="15.75" hidden="1" customHeight="1" x14ac:dyDescent="0.25">
      <c r="A556" s="35"/>
      <c r="B556" s="60"/>
      <c r="C556" s="55"/>
      <c r="D556" s="55"/>
      <c r="E556" s="55"/>
      <c r="F556" s="55"/>
      <c r="G556" s="130"/>
      <c r="H556" s="130"/>
      <c r="I556" s="9"/>
      <c r="J556" s="41"/>
    </row>
    <row r="557" spans="1:10" ht="104.25" hidden="1" customHeight="1" x14ac:dyDescent="0.25">
      <c r="A557" s="79" t="s">
        <v>174</v>
      </c>
      <c r="B557" s="101" t="s">
        <v>175</v>
      </c>
      <c r="C557" s="128">
        <f>SUM(C558)</f>
        <v>0</v>
      </c>
      <c r="D557" s="128">
        <f t="shared" ref="D557:E557" si="198">SUM(D558)</f>
        <v>0</v>
      </c>
      <c r="E557" s="128">
        <f t="shared" si="198"/>
        <v>0</v>
      </c>
      <c r="F557" s="128">
        <f>F558</f>
        <v>0</v>
      </c>
      <c r="G557" s="39"/>
      <c r="H557" s="39"/>
      <c r="I557" s="9"/>
      <c r="J557" s="41"/>
    </row>
    <row r="558" spans="1:10" ht="25.5" hidden="1" customHeight="1" x14ac:dyDescent="0.25">
      <c r="A558" s="35"/>
      <c r="B558" s="70" t="s">
        <v>177</v>
      </c>
      <c r="C558" s="129">
        <f t="shared" ref="C558:H558" si="199">SUM(C559:C559)</f>
        <v>0</v>
      </c>
      <c r="D558" s="129"/>
      <c r="E558" s="129"/>
      <c r="F558" s="129">
        <f>F559</f>
        <v>0</v>
      </c>
      <c r="G558" s="91">
        <f t="shared" si="199"/>
        <v>0</v>
      </c>
      <c r="H558" s="91">
        <f t="shared" si="199"/>
        <v>0</v>
      </c>
      <c r="I558" s="9"/>
      <c r="J558" s="41"/>
    </row>
    <row r="559" spans="1:10" ht="29.25" hidden="1" customHeight="1" x14ac:dyDescent="0.25">
      <c r="A559" s="35"/>
      <c r="B559" s="127"/>
      <c r="C559" s="106"/>
      <c r="D559" s="55"/>
      <c r="E559" s="55"/>
      <c r="F559" s="55"/>
      <c r="G559" s="150"/>
      <c r="H559" s="150"/>
      <c r="I559" s="9"/>
      <c r="J559" s="41"/>
    </row>
    <row r="560" spans="1:10" ht="51" hidden="1" customHeight="1" x14ac:dyDescent="0.25">
      <c r="A560" s="79" t="s">
        <v>14</v>
      </c>
      <c r="B560" s="48" t="s">
        <v>15</v>
      </c>
      <c r="C560" s="49">
        <f t="shared" ref="C560:F560" si="200">C561</f>
        <v>0</v>
      </c>
      <c r="D560" s="49">
        <f t="shared" si="200"/>
        <v>0</v>
      </c>
      <c r="E560" s="49">
        <f t="shared" si="200"/>
        <v>0</v>
      </c>
      <c r="F560" s="49">
        <f t="shared" si="200"/>
        <v>0</v>
      </c>
      <c r="G560" s="39"/>
      <c r="H560" s="39"/>
      <c r="I560" s="9"/>
      <c r="J560" s="41"/>
    </row>
    <row r="561" spans="1:10" ht="25.5" hidden="1" customHeight="1" x14ac:dyDescent="0.25">
      <c r="A561" s="35"/>
      <c r="B561" s="70" t="s">
        <v>177</v>
      </c>
      <c r="C561" s="52">
        <f t="shared" ref="C561:F561" si="201">C562+C563+C564+C565+C566</f>
        <v>0</v>
      </c>
      <c r="D561" s="52"/>
      <c r="E561" s="52"/>
      <c r="F561" s="52">
        <f t="shared" si="201"/>
        <v>0</v>
      </c>
      <c r="G561" s="39"/>
      <c r="H561" s="39"/>
      <c r="I561" s="9"/>
      <c r="J561" s="41"/>
    </row>
    <row r="562" spans="1:10" ht="39" hidden="1" customHeight="1" x14ac:dyDescent="0.25">
      <c r="A562" s="126"/>
      <c r="B562" s="51" t="s">
        <v>303</v>
      </c>
      <c r="C562" s="55"/>
      <c r="D562" s="55"/>
      <c r="E562" s="55"/>
      <c r="F562" s="55"/>
      <c r="G562" s="39"/>
      <c r="H562" s="39"/>
      <c r="I562" s="9"/>
      <c r="J562" s="41"/>
    </row>
    <row r="563" spans="1:10" ht="34.5" hidden="1" customHeight="1" x14ac:dyDescent="0.25">
      <c r="A563" s="126"/>
      <c r="B563" s="51"/>
      <c r="C563" s="106"/>
      <c r="D563" s="55"/>
      <c r="E563" s="55"/>
      <c r="F563" s="55"/>
      <c r="G563" s="130"/>
      <c r="H563" s="130"/>
      <c r="I563" s="9"/>
      <c r="J563" s="41"/>
    </row>
    <row r="564" spans="1:10" ht="15.75" hidden="1" customHeight="1" x14ac:dyDescent="0.25">
      <c r="A564" s="35"/>
      <c r="B564" s="51"/>
      <c r="C564" s="55"/>
      <c r="D564" s="55"/>
      <c r="E564" s="55"/>
      <c r="F564" s="55"/>
      <c r="G564" s="39"/>
      <c r="H564" s="39"/>
      <c r="I564" s="9"/>
      <c r="J564" s="41"/>
    </row>
    <row r="565" spans="1:10" ht="15.75" hidden="1" customHeight="1" x14ac:dyDescent="0.25">
      <c r="A565" s="35"/>
      <c r="B565" s="51"/>
      <c r="C565" s="55"/>
      <c r="D565" s="55"/>
      <c r="E565" s="55"/>
      <c r="F565" s="55"/>
      <c r="G565" s="39"/>
      <c r="H565" s="39"/>
      <c r="I565" s="9"/>
      <c r="J565" s="41"/>
    </row>
    <row r="566" spans="1:10" ht="15.75" hidden="1" customHeight="1" x14ac:dyDescent="0.25">
      <c r="A566" s="35"/>
      <c r="B566" s="68"/>
      <c r="C566" s="55"/>
      <c r="D566" s="55"/>
      <c r="E566" s="55"/>
      <c r="F566" s="55"/>
      <c r="G566" s="39"/>
      <c r="H566" s="39"/>
      <c r="I566" s="9"/>
      <c r="J566" s="41"/>
    </row>
    <row r="567" spans="1:10" ht="15.75" hidden="1" customHeight="1" x14ac:dyDescent="0.25">
      <c r="A567" s="35"/>
      <c r="B567" s="68"/>
      <c r="C567" s="55"/>
      <c r="D567" s="55"/>
      <c r="E567" s="55"/>
      <c r="F567" s="55"/>
      <c r="G567" s="39"/>
      <c r="H567" s="39"/>
      <c r="I567" s="9"/>
      <c r="J567" s="41"/>
    </row>
    <row r="568" spans="1:10" ht="15.75" hidden="1" customHeight="1" x14ac:dyDescent="0.25">
      <c r="A568" s="35"/>
      <c r="B568" s="68"/>
      <c r="C568" s="55"/>
      <c r="D568" s="55"/>
      <c r="E568" s="55"/>
      <c r="F568" s="55"/>
      <c r="G568" s="39"/>
      <c r="H568" s="39"/>
      <c r="I568" s="9"/>
      <c r="J568" s="41"/>
    </row>
    <row r="569" spans="1:10" ht="15.75" hidden="1" customHeight="1" x14ac:dyDescent="0.25">
      <c r="A569" s="35"/>
      <c r="B569" s="37"/>
      <c r="C569" s="55"/>
      <c r="D569" s="55"/>
      <c r="E569" s="55"/>
      <c r="F569" s="55"/>
      <c r="G569" s="39"/>
      <c r="H569" s="39"/>
      <c r="I569" s="9"/>
      <c r="J569" s="41"/>
    </row>
    <row r="570" spans="1:10" ht="45.75" customHeight="1" x14ac:dyDescent="0.25">
      <c r="A570" s="79" t="s">
        <v>16</v>
      </c>
      <c r="B570" s="48" t="s">
        <v>17</v>
      </c>
      <c r="C570" s="49">
        <f>C571+C579</f>
        <v>36775400</v>
      </c>
      <c r="D570" s="49">
        <f t="shared" ref="D570:H570" si="202">D571+D579</f>
        <v>0</v>
      </c>
      <c r="E570" s="49">
        <f t="shared" si="202"/>
        <v>0</v>
      </c>
      <c r="F570" s="49">
        <f t="shared" si="202"/>
        <v>0</v>
      </c>
      <c r="G570" s="49">
        <f t="shared" si="202"/>
        <v>0</v>
      </c>
      <c r="H570" s="49">
        <f t="shared" si="202"/>
        <v>0</v>
      </c>
      <c r="I570" s="17"/>
      <c r="J570" s="41"/>
    </row>
    <row r="571" spans="1:10" ht="46.5" customHeight="1" x14ac:dyDescent="0.25">
      <c r="A571" s="35"/>
      <c r="B571" s="135" t="s">
        <v>180</v>
      </c>
      <c r="C571" s="52">
        <f>C572+C573</f>
        <v>36775400</v>
      </c>
      <c r="D571" s="52"/>
      <c r="E571" s="52"/>
      <c r="F571" s="52">
        <f t="shared" ref="F571" si="203">SUM(F577:F578)</f>
        <v>0</v>
      </c>
      <c r="G571" s="40">
        <f t="shared" ref="G571:H571" si="204">SUM(G577:G585)</f>
        <v>0</v>
      </c>
      <c r="H571" s="40">
        <f t="shared" si="204"/>
        <v>0</v>
      </c>
      <c r="I571" s="9"/>
      <c r="J571" s="41"/>
    </row>
    <row r="572" spans="1:10" ht="64.5" customHeight="1" x14ac:dyDescent="0.2">
      <c r="A572" s="35"/>
      <c r="B572" s="37" t="s">
        <v>394</v>
      </c>
      <c r="C572" s="55">
        <v>21904400</v>
      </c>
      <c r="D572" s="52"/>
      <c r="E572" s="52"/>
      <c r="F572" s="52"/>
      <c r="G572" s="40"/>
      <c r="H572" s="40"/>
      <c r="I572" s="180" t="s">
        <v>511</v>
      </c>
    </row>
    <row r="573" spans="1:10" ht="43.5" customHeight="1" x14ac:dyDescent="0.25">
      <c r="A573" s="35"/>
      <c r="B573" s="75" t="s">
        <v>393</v>
      </c>
      <c r="C573" s="55">
        <v>14871000</v>
      </c>
      <c r="D573" s="52"/>
      <c r="E573" s="52"/>
      <c r="F573" s="52"/>
      <c r="G573" s="40"/>
      <c r="H573" s="40"/>
      <c r="I573" s="181"/>
      <c r="J573" s="41"/>
    </row>
    <row r="574" spans="1:10" ht="63.75" hidden="1" customHeight="1" x14ac:dyDescent="0.25">
      <c r="A574" s="79" t="s">
        <v>304</v>
      </c>
      <c r="B574" s="101" t="s">
        <v>305</v>
      </c>
      <c r="C574" s="128">
        <f>SUM(C575)</f>
        <v>0</v>
      </c>
      <c r="D574" s="128"/>
      <c r="E574" s="128"/>
      <c r="F574" s="128">
        <f>F575</f>
        <v>0</v>
      </c>
      <c r="G574" s="39"/>
      <c r="H574" s="39"/>
      <c r="I574" s="9"/>
      <c r="J574" s="41"/>
    </row>
    <row r="575" spans="1:10" ht="38.25" hidden="1" customHeight="1" x14ac:dyDescent="0.25">
      <c r="A575" s="35"/>
      <c r="B575" s="135" t="s">
        <v>180</v>
      </c>
      <c r="C575" s="129">
        <f>C576+C577</f>
        <v>0</v>
      </c>
      <c r="D575" s="129">
        <f t="shared" ref="D575:F575" si="205">D576+D577</f>
        <v>0</v>
      </c>
      <c r="E575" s="129">
        <f t="shared" si="205"/>
        <v>0</v>
      </c>
      <c r="F575" s="129">
        <f t="shared" si="205"/>
        <v>0</v>
      </c>
      <c r="G575" s="91">
        <f t="shared" ref="G575:H575" si="206">SUM(G577:G577)</f>
        <v>0</v>
      </c>
      <c r="H575" s="91">
        <f t="shared" si="206"/>
        <v>0</v>
      </c>
      <c r="I575" s="9"/>
      <c r="J575" s="41"/>
    </row>
    <row r="576" spans="1:10" ht="26.25" hidden="1" customHeight="1" x14ac:dyDescent="0.25">
      <c r="A576" s="35"/>
      <c r="B576" s="32" t="s">
        <v>306</v>
      </c>
      <c r="C576" s="106"/>
      <c r="D576" s="55"/>
      <c r="E576" s="55"/>
      <c r="F576" s="55"/>
      <c r="G576" s="150"/>
      <c r="H576" s="150"/>
      <c r="I576" s="9"/>
      <c r="J576" s="41"/>
    </row>
    <row r="577" spans="1:10" ht="41.25" hidden="1" customHeight="1" x14ac:dyDescent="0.25">
      <c r="A577" s="35"/>
      <c r="B577" s="37" t="s">
        <v>394</v>
      </c>
      <c r="C577" s="55"/>
      <c r="D577" s="52"/>
      <c r="E577" s="52"/>
      <c r="F577" s="52"/>
      <c r="G577" s="40"/>
      <c r="H577" s="40"/>
      <c r="I577" s="9"/>
      <c r="J577" s="41"/>
    </row>
    <row r="578" spans="1:10" ht="15.75" hidden="1" customHeight="1" x14ac:dyDescent="0.25">
      <c r="A578" s="126"/>
      <c r="B578" s="37"/>
      <c r="C578" s="55"/>
      <c r="D578" s="55"/>
      <c r="E578" s="55"/>
      <c r="F578" s="55"/>
      <c r="G578" s="130"/>
      <c r="H578" s="130"/>
      <c r="I578" s="9"/>
      <c r="J578" s="41"/>
    </row>
    <row r="579" spans="1:10" ht="25.5" hidden="1" customHeight="1" x14ac:dyDescent="0.25">
      <c r="A579" s="35"/>
      <c r="B579" s="103" t="s">
        <v>176</v>
      </c>
      <c r="C579" s="52">
        <f>C585</f>
        <v>0</v>
      </c>
      <c r="D579" s="52"/>
      <c r="E579" s="52"/>
      <c r="F579" s="52">
        <f t="shared" ref="F579" si="207">F585</f>
        <v>0</v>
      </c>
      <c r="G579" s="130"/>
      <c r="H579" s="130"/>
      <c r="I579" s="9"/>
      <c r="J579" s="41"/>
    </row>
    <row r="580" spans="1:10" ht="15.75" hidden="1" customHeight="1" x14ac:dyDescent="0.25">
      <c r="A580" s="35"/>
      <c r="B580" s="103"/>
      <c r="C580" s="52"/>
      <c r="D580" s="52"/>
      <c r="E580" s="52"/>
      <c r="F580" s="52"/>
      <c r="G580" s="130"/>
      <c r="H580" s="130"/>
      <c r="I580" s="9"/>
      <c r="J580" s="41"/>
    </row>
    <row r="581" spans="1:10" ht="85.5" hidden="1" customHeight="1" x14ac:dyDescent="0.25">
      <c r="A581" s="79" t="s">
        <v>308</v>
      </c>
      <c r="B581" s="101" t="s">
        <v>307</v>
      </c>
      <c r="C581" s="128">
        <f>SUM(C582)</f>
        <v>0</v>
      </c>
      <c r="D581" s="128">
        <v>0</v>
      </c>
      <c r="E581" s="128"/>
      <c r="F581" s="128">
        <f>F582</f>
        <v>0</v>
      </c>
      <c r="G581" s="39"/>
      <c r="H581" s="39"/>
      <c r="I581" s="9"/>
      <c r="J581" s="41"/>
    </row>
    <row r="582" spans="1:10" ht="64.5" hidden="1" customHeight="1" x14ac:dyDescent="0.25">
      <c r="A582" s="35"/>
      <c r="B582" s="135" t="s">
        <v>180</v>
      </c>
      <c r="C582" s="129">
        <f t="shared" ref="C582:H582" si="208">SUM(C583:C583)</f>
        <v>0</v>
      </c>
      <c r="D582" s="129">
        <v>0</v>
      </c>
      <c r="E582" s="129"/>
      <c r="F582" s="129">
        <f>F583</f>
        <v>0</v>
      </c>
      <c r="G582" s="91">
        <f t="shared" si="208"/>
        <v>0</v>
      </c>
      <c r="H582" s="91">
        <f t="shared" si="208"/>
        <v>0</v>
      </c>
      <c r="I582" s="9"/>
      <c r="J582" s="41"/>
    </row>
    <row r="583" spans="1:10" ht="114.75" hidden="1" customHeight="1" x14ac:dyDescent="0.25">
      <c r="A583" s="35"/>
      <c r="B583" s="127" t="s">
        <v>307</v>
      </c>
      <c r="C583" s="106"/>
      <c r="D583" s="55">
        <v>0</v>
      </c>
      <c r="E583" s="55"/>
      <c r="F583" s="55"/>
      <c r="G583" s="150"/>
      <c r="H583" s="150"/>
      <c r="I583" s="9" t="s">
        <v>418</v>
      </c>
      <c r="J583" s="41"/>
    </row>
    <row r="584" spans="1:10" ht="15.75" hidden="1" customHeight="1" x14ac:dyDescent="0.25">
      <c r="A584" s="35"/>
      <c r="B584" s="103"/>
      <c r="C584" s="52"/>
      <c r="D584" s="52"/>
      <c r="E584" s="52"/>
      <c r="F584" s="52"/>
      <c r="G584" s="130"/>
      <c r="H584" s="130"/>
      <c r="I584" s="9"/>
      <c r="J584" s="41"/>
    </row>
    <row r="585" spans="1:10" ht="15.75" hidden="1" customHeight="1" x14ac:dyDescent="0.25">
      <c r="A585" s="35"/>
      <c r="B585" s="78"/>
      <c r="C585" s="55"/>
      <c r="D585" s="55"/>
      <c r="E585" s="55"/>
      <c r="F585" s="55"/>
      <c r="G585" s="130"/>
      <c r="H585" s="130"/>
      <c r="I585" s="9"/>
      <c r="J585" s="41"/>
    </row>
    <row r="586" spans="1:10" ht="38.25" hidden="1" customHeight="1" x14ac:dyDescent="0.25">
      <c r="A586" s="35" t="s">
        <v>18</v>
      </c>
      <c r="B586" s="73" t="s">
        <v>231</v>
      </c>
      <c r="C586" s="49">
        <f t="shared" ref="C586:F586" si="209">C587</f>
        <v>0</v>
      </c>
      <c r="D586" s="49"/>
      <c r="E586" s="49"/>
      <c r="F586" s="49">
        <f t="shared" si="209"/>
        <v>0</v>
      </c>
      <c r="G586" s="124"/>
      <c r="H586" s="124"/>
      <c r="I586" s="18"/>
      <c r="J586" s="41"/>
    </row>
    <row r="587" spans="1:10" ht="38.25" hidden="1" customHeight="1" x14ac:dyDescent="0.25">
      <c r="A587" s="35" t="s">
        <v>19</v>
      </c>
      <c r="B587" s="48" t="s">
        <v>20</v>
      </c>
      <c r="C587" s="49">
        <f>C588</f>
        <v>0</v>
      </c>
      <c r="D587" s="49"/>
      <c r="E587" s="49"/>
      <c r="F587" s="49">
        <f t="shared" ref="F587:F588" si="210">F588</f>
        <v>0</v>
      </c>
      <c r="G587" s="46"/>
      <c r="H587" s="46"/>
      <c r="I587" s="8"/>
      <c r="J587" s="41"/>
    </row>
    <row r="588" spans="1:10" ht="25.5" hidden="1" customHeight="1" x14ac:dyDescent="0.25">
      <c r="A588" s="35"/>
      <c r="B588" s="70" t="s">
        <v>178</v>
      </c>
      <c r="C588" s="52">
        <f>C589</f>
        <v>0</v>
      </c>
      <c r="D588" s="52"/>
      <c r="E588" s="52"/>
      <c r="F588" s="52">
        <f t="shared" si="210"/>
        <v>0</v>
      </c>
      <c r="G588" s="52">
        <f t="shared" ref="G588:H588" si="211">G589+G590</f>
        <v>0</v>
      </c>
      <c r="H588" s="52">
        <f t="shared" si="211"/>
        <v>0</v>
      </c>
      <c r="I588" s="8"/>
      <c r="J588" s="41"/>
    </row>
    <row r="589" spans="1:10" ht="51" hidden="1" customHeight="1" x14ac:dyDescent="0.25">
      <c r="A589" s="35"/>
      <c r="B589" s="37" t="s">
        <v>309</v>
      </c>
      <c r="C589" s="52"/>
      <c r="D589" s="55"/>
      <c r="E589" s="55"/>
      <c r="F589" s="55"/>
      <c r="G589" s="46"/>
      <c r="H589" s="46"/>
      <c r="I589" s="8"/>
      <c r="J589" s="41"/>
    </row>
    <row r="590" spans="1:10" ht="15.75" hidden="1" customHeight="1" x14ac:dyDescent="0.25">
      <c r="A590" s="35"/>
      <c r="B590" s="37"/>
      <c r="C590" s="52"/>
      <c r="D590" s="52"/>
      <c r="E590" s="52"/>
      <c r="F590" s="55"/>
      <c r="G590" s="46"/>
      <c r="H590" s="46"/>
      <c r="I590" s="8"/>
      <c r="J590" s="41"/>
    </row>
    <row r="591" spans="1:10" ht="51" hidden="1" customHeight="1" x14ac:dyDescent="0.25">
      <c r="A591" s="35" t="s">
        <v>232</v>
      </c>
      <c r="B591" s="48" t="s">
        <v>233</v>
      </c>
      <c r="C591" s="49">
        <f>C592</f>
        <v>0</v>
      </c>
      <c r="D591" s="49"/>
      <c r="E591" s="49"/>
      <c r="F591" s="49">
        <f t="shared" ref="F591:F592" si="212">F592</f>
        <v>0</v>
      </c>
      <c r="G591" s="46"/>
      <c r="H591" s="46"/>
      <c r="I591" s="8"/>
      <c r="J591" s="41"/>
    </row>
    <row r="592" spans="1:10" ht="25.5" hidden="1" customHeight="1" x14ac:dyDescent="0.25">
      <c r="A592" s="35"/>
      <c r="B592" s="70" t="s">
        <v>178</v>
      </c>
      <c r="C592" s="52">
        <f>C593</f>
        <v>0</v>
      </c>
      <c r="D592" s="52"/>
      <c r="E592" s="52"/>
      <c r="F592" s="52">
        <f t="shared" si="212"/>
        <v>0</v>
      </c>
      <c r="G592" s="46"/>
      <c r="H592" s="46"/>
      <c r="I592" s="8"/>
      <c r="J592" s="41"/>
    </row>
    <row r="593" spans="1:10" ht="15.75" hidden="1" customHeight="1" x14ac:dyDescent="0.25">
      <c r="A593" s="35"/>
      <c r="B593" s="37"/>
      <c r="C593" s="52"/>
      <c r="D593" s="52"/>
      <c r="E593" s="52"/>
      <c r="F593" s="55"/>
      <c r="G593" s="46"/>
      <c r="H593" s="46"/>
      <c r="I593" s="8"/>
      <c r="J593" s="41"/>
    </row>
    <row r="594" spans="1:10" ht="80.25" customHeight="1" x14ac:dyDescent="0.25">
      <c r="A594" s="64" t="s">
        <v>36</v>
      </c>
      <c r="B594" s="48" t="s">
        <v>37</v>
      </c>
      <c r="C594" s="49">
        <f t="shared" ref="C594:F594" si="213">C595+C599+C605+C600+C601</f>
        <v>0</v>
      </c>
      <c r="D594" s="49">
        <f t="shared" ref="D594" si="214">D595+D599+D605+D600+D601</f>
        <v>21784065</v>
      </c>
      <c r="E594" s="49"/>
      <c r="F594" s="49">
        <f t="shared" si="213"/>
        <v>14813623</v>
      </c>
      <c r="G594" s="46"/>
      <c r="H594" s="46"/>
      <c r="I594" s="14"/>
      <c r="J594" s="41"/>
    </row>
    <row r="595" spans="1:10" ht="40.5" x14ac:dyDescent="0.25">
      <c r="A595" s="35" t="s">
        <v>61</v>
      </c>
      <c r="B595" s="131" t="s">
        <v>62</v>
      </c>
      <c r="C595" s="49">
        <f t="shared" ref="C595:F595" si="215">C596</f>
        <v>0</v>
      </c>
      <c r="D595" s="49">
        <f t="shared" si="215"/>
        <v>9065000</v>
      </c>
      <c r="E595" s="49"/>
      <c r="F595" s="49">
        <f t="shared" si="215"/>
        <v>0</v>
      </c>
      <c r="G595" s="46"/>
      <c r="H595" s="46"/>
      <c r="I595" s="9"/>
      <c r="J595" s="41"/>
    </row>
    <row r="596" spans="1:10" ht="15.75" x14ac:dyDescent="0.25">
      <c r="A596" s="35"/>
      <c r="B596" s="70" t="s">
        <v>63</v>
      </c>
      <c r="C596" s="52">
        <f t="shared" ref="C596:F596" si="216">C597+C598</f>
        <v>0</v>
      </c>
      <c r="D596" s="52">
        <f t="shared" ref="D596" si="217">D597+D598</f>
        <v>9065000</v>
      </c>
      <c r="E596" s="52"/>
      <c r="F596" s="52">
        <f t="shared" si="216"/>
        <v>0</v>
      </c>
      <c r="G596" s="46"/>
      <c r="H596" s="46"/>
      <c r="I596" s="9"/>
      <c r="J596" s="41"/>
    </row>
    <row r="597" spans="1:10" ht="56.25" customHeight="1" x14ac:dyDescent="0.25">
      <c r="A597" s="35"/>
      <c r="B597" s="75"/>
      <c r="C597" s="55"/>
      <c r="D597" s="55">
        <v>9065000</v>
      </c>
      <c r="E597" s="55"/>
      <c r="F597" s="55"/>
      <c r="G597" s="46"/>
      <c r="H597" s="46"/>
      <c r="I597" s="9" t="s">
        <v>444</v>
      </c>
      <c r="J597" s="41"/>
    </row>
    <row r="598" spans="1:10" ht="15.75" hidden="1" customHeight="1" x14ac:dyDescent="0.25">
      <c r="A598" s="35"/>
      <c r="B598" s="75"/>
      <c r="C598" s="55"/>
      <c r="D598" s="55"/>
      <c r="E598" s="55"/>
      <c r="F598" s="55"/>
      <c r="G598" s="46"/>
      <c r="H598" s="46"/>
      <c r="I598" s="9"/>
      <c r="J598" s="41"/>
    </row>
    <row r="599" spans="1:10" ht="79.5" customHeight="1" x14ac:dyDescent="0.25">
      <c r="A599" s="35" t="s">
        <v>234</v>
      </c>
      <c r="B599" s="48" t="s">
        <v>235</v>
      </c>
      <c r="C599" s="49"/>
      <c r="D599" s="49"/>
      <c r="E599" s="49"/>
      <c r="F599" s="49">
        <f>14618263+1500000-1304640</f>
        <v>14813623</v>
      </c>
      <c r="G599" s="46"/>
      <c r="H599" s="46"/>
      <c r="I599" s="9" t="s">
        <v>445</v>
      </c>
      <c r="J599" s="41"/>
    </row>
    <row r="600" spans="1:10" ht="76.5" hidden="1" customHeight="1" x14ac:dyDescent="0.25">
      <c r="A600" s="35" t="s">
        <v>158</v>
      </c>
      <c r="B600" s="48" t="s">
        <v>159</v>
      </c>
      <c r="C600" s="49"/>
      <c r="D600" s="49"/>
      <c r="E600" s="49"/>
      <c r="F600" s="49"/>
      <c r="G600" s="46"/>
      <c r="H600" s="46"/>
      <c r="I600" s="9"/>
      <c r="J600" s="41"/>
    </row>
    <row r="601" spans="1:10" ht="51" hidden="1" customHeight="1" x14ac:dyDescent="0.25">
      <c r="A601" s="35" t="s">
        <v>236</v>
      </c>
      <c r="B601" s="48" t="s">
        <v>237</v>
      </c>
      <c r="C601" s="49">
        <f t="shared" ref="C601:F602" si="218">C602</f>
        <v>0</v>
      </c>
      <c r="D601" s="49">
        <f t="shared" si="218"/>
        <v>0</v>
      </c>
      <c r="E601" s="49">
        <f t="shared" si="218"/>
        <v>0</v>
      </c>
      <c r="F601" s="49">
        <f t="shared" si="218"/>
        <v>0</v>
      </c>
      <c r="G601" s="46"/>
      <c r="H601" s="46"/>
      <c r="I601" s="9"/>
      <c r="J601" s="41"/>
    </row>
    <row r="602" spans="1:10" ht="33" hidden="1" customHeight="1" x14ac:dyDescent="0.25">
      <c r="A602" s="35"/>
      <c r="B602" s="70" t="s">
        <v>184</v>
      </c>
      <c r="C602" s="52">
        <f>C603</f>
        <v>0</v>
      </c>
      <c r="D602" s="52">
        <f t="shared" si="218"/>
        <v>0</v>
      </c>
      <c r="E602" s="52">
        <f t="shared" si="218"/>
        <v>0</v>
      </c>
      <c r="F602" s="52">
        <f t="shared" si="218"/>
        <v>0</v>
      </c>
      <c r="G602" s="46"/>
      <c r="H602" s="46"/>
      <c r="I602" s="9"/>
      <c r="J602" s="41"/>
    </row>
    <row r="603" spans="1:10" ht="43.15" hidden="1" customHeight="1" x14ac:dyDescent="0.25">
      <c r="A603" s="35"/>
      <c r="B603" s="48"/>
      <c r="C603" s="49"/>
      <c r="D603" s="55"/>
      <c r="E603" s="55"/>
      <c r="F603" s="55"/>
      <c r="G603" s="46"/>
      <c r="H603" s="46"/>
      <c r="I603" s="9"/>
      <c r="J603" s="41"/>
    </row>
    <row r="604" spans="1:10" ht="15.75" hidden="1" customHeight="1" x14ac:dyDescent="0.25">
      <c r="A604" s="35"/>
      <c r="B604" s="132"/>
      <c r="C604" s="49"/>
      <c r="D604" s="49"/>
      <c r="E604" s="49"/>
      <c r="F604" s="49"/>
      <c r="G604" s="46"/>
      <c r="H604" s="46"/>
      <c r="I604" s="9"/>
      <c r="J604" s="41"/>
    </row>
    <row r="605" spans="1:10" ht="45" customHeight="1" x14ac:dyDescent="0.25">
      <c r="A605" s="35" t="s">
        <v>64</v>
      </c>
      <c r="B605" s="133" t="s">
        <v>65</v>
      </c>
      <c r="C605" s="49">
        <f t="shared" ref="C605:F605" si="219">C606</f>
        <v>0</v>
      </c>
      <c r="D605" s="49">
        <f t="shared" si="219"/>
        <v>12719065</v>
      </c>
      <c r="E605" s="49"/>
      <c r="F605" s="49">
        <f t="shared" si="219"/>
        <v>0</v>
      </c>
      <c r="G605" s="46"/>
      <c r="H605" s="46"/>
      <c r="I605" s="9"/>
      <c r="J605" s="41"/>
    </row>
    <row r="606" spans="1:10" ht="38.25" x14ac:dyDescent="0.25">
      <c r="A606" s="151"/>
      <c r="B606" s="142" t="s">
        <v>66</v>
      </c>
      <c r="C606" s="52">
        <f>C607+C608+C609</f>
        <v>0</v>
      </c>
      <c r="D606" s="52">
        <f t="shared" ref="D606:F606" si="220">D607+D608+D609</f>
        <v>12719065</v>
      </c>
      <c r="E606" s="52">
        <f t="shared" si="220"/>
        <v>0</v>
      </c>
      <c r="F606" s="52">
        <f t="shared" si="220"/>
        <v>0</v>
      </c>
      <c r="G606" s="134"/>
      <c r="H606" s="134"/>
      <c r="I606" s="25"/>
      <c r="J606" s="41"/>
    </row>
    <row r="607" spans="1:10" ht="15.75" hidden="1" customHeight="1" x14ac:dyDescent="0.25">
      <c r="A607" s="151"/>
      <c r="B607" s="75"/>
      <c r="C607" s="52"/>
      <c r="D607" s="55"/>
      <c r="E607" s="55"/>
      <c r="F607" s="52"/>
      <c r="G607" s="134"/>
      <c r="H607" s="134"/>
      <c r="I607" s="9"/>
      <c r="J607" s="41"/>
    </row>
    <row r="608" spans="1:10" ht="15.75" hidden="1" customHeight="1" x14ac:dyDescent="0.25">
      <c r="A608" s="35"/>
      <c r="B608" s="75"/>
      <c r="C608" s="55"/>
      <c r="D608" s="55"/>
      <c r="E608" s="55"/>
      <c r="F608" s="55"/>
      <c r="G608" s="46"/>
      <c r="H608" s="46"/>
      <c r="I608" s="9"/>
      <c r="J608" s="41"/>
    </row>
    <row r="609" spans="1:10" ht="43.5" customHeight="1" x14ac:dyDescent="0.25">
      <c r="A609" s="35"/>
      <c r="B609" s="75"/>
      <c r="C609" s="55"/>
      <c r="D609" s="55">
        <f>9669065+2400000+650000</f>
        <v>12719065</v>
      </c>
      <c r="E609" s="55"/>
      <c r="F609" s="55"/>
      <c r="G609" s="46"/>
      <c r="H609" s="46"/>
      <c r="I609" s="9" t="s">
        <v>507</v>
      </c>
      <c r="J609" s="41"/>
    </row>
    <row r="610" spans="1:10" ht="54.75" customHeight="1" x14ac:dyDescent="0.25">
      <c r="A610" s="35" t="s">
        <v>134</v>
      </c>
      <c r="B610" s="90" t="s">
        <v>132</v>
      </c>
      <c r="C610" s="49">
        <f t="shared" ref="C610:F610" si="221">C611+C618</f>
        <v>0</v>
      </c>
      <c r="D610" s="49">
        <f t="shared" ref="D610:E610" si="222">D611+D618</f>
        <v>11000000</v>
      </c>
      <c r="E610" s="49">
        <f t="shared" si="222"/>
        <v>0</v>
      </c>
      <c r="F610" s="49">
        <f t="shared" si="221"/>
        <v>0</v>
      </c>
      <c r="G610" s="46"/>
      <c r="H610" s="46"/>
      <c r="I610" s="9"/>
      <c r="J610" s="41"/>
    </row>
    <row r="611" spans="1:10" ht="105" hidden="1" customHeight="1" x14ac:dyDescent="0.25">
      <c r="A611" s="35" t="s">
        <v>135</v>
      </c>
      <c r="B611" s="133" t="s">
        <v>133</v>
      </c>
      <c r="C611" s="49">
        <f>C612+C615</f>
        <v>0</v>
      </c>
      <c r="D611" s="49">
        <f t="shared" ref="D611:F611" si="223">D612+D615</f>
        <v>0</v>
      </c>
      <c r="E611" s="49">
        <f t="shared" si="223"/>
        <v>0</v>
      </c>
      <c r="F611" s="49">
        <f t="shared" si="223"/>
        <v>0</v>
      </c>
      <c r="G611" s="49">
        <f t="shared" ref="G611:H611" si="224">G615</f>
        <v>0</v>
      </c>
      <c r="H611" s="49">
        <f t="shared" si="224"/>
        <v>0</v>
      </c>
      <c r="I611" s="9"/>
      <c r="J611" s="41"/>
    </row>
    <row r="612" spans="1:10" ht="105" hidden="1" customHeight="1" x14ac:dyDescent="0.25">
      <c r="A612" s="35"/>
      <c r="B612" s="89" t="s">
        <v>53</v>
      </c>
      <c r="C612" s="49">
        <f>C613+C614</f>
        <v>0</v>
      </c>
      <c r="D612" s="49">
        <f t="shared" ref="D612:H612" si="225">D613+D614</f>
        <v>0</v>
      </c>
      <c r="E612" s="49">
        <f t="shared" si="225"/>
        <v>0</v>
      </c>
      <c r="F612" s="49">
        <f t="shared" si="225"/>
        <v>0</v>
      </c>
      <c r="G612" s="49">
        <f t="shared" si="225"/>
        <v>0</v>
      </c>
      <c r="H612" s="49">
        <f t="shared" si="225"/>
        <v>0</v>
      </c>
      <c r="I612" s="9"/>
      <c r="J612" s="41"/>
    </row>
    <row r="613" spans="1:10" ht="15.75" hidden="1" customHeight="1" x14ac:dyDescent="0.25">
      <c r="A613" s="35"/>
      <c r="B613" s="89"/>
      <c r="C613" s="49"/>
      <c r="D613" s="49"/>
      <c r="E613" s="49"/>
      <c r="F613" s="49"/>
      <c r="G613" s="49"/>
      <c r="H613" s="49"/>
      <c r="I613" s="9"/>
      <c r="J613" s="41"/>
    </row>
    <row r="614" spans="1:10" ht="15.75" hidden="1" customHeight="1" x14ac:dyDescent="0.25">
      <c r="A614" s="35"/>
      <c r="B614" s="133"/>
      <c r="C614" s="49"/>
      <c r="D614" s="49"/>
      <c r="E614" s="49"/>
      <c r="F614" s="49"/>
      <c r="G614" s="49"/>
      <c r="H614" s="49"/>
      <c r="I614" s="9"/>
      <c r="J614" s="41"/>
    </row>
    <row r="615" spans="1:10" ht="25.5" hidden="1" customHeight="1" x14ac:dyDescent="0.25">
      <c r="A615" s="35"/>
      <c r="B615" s="70" t="s">
        <v>73</v>
      </c>
      <c r="C615" s="49">
        <f t="shared" ref="C615:F615" si="226">C616+C617</f>
        <v>0</v>
      </c>
      <c r="D615" s="49"/>
      <c r="E615" s="49"/>
      <c r="F615" s="49">
        <f t="shared" si="226"/>
        <v>0</v>
      </c>
      <c r="G615" s="46"/>
      <c r="H615" s="46"/>
      <c r="I615" s="9"/>
      <c r="J615" s="41"/>
    </row>
    <row r="616" spans="1:10" ht="55.5" hidden="1" customHeight="1" x14ac:dyDescent="0.25">
      <c r="A616" s="35"/>
      <c r="B616" s="133"/>
      <c r="C616" s="49"/>
      <c r="D616" s="49"/>
      <c r="E616" s="49"/>
      <c r="F616" s="49"/>
      <c r="G616" s="46"/>
      <c r="H616" s="46"/>
      <c r="I616" s="9"/>
      <c r="J616" s="41"/>
    </row>
    <row r="617" spans="1:10" ht="15.75" hidden="1" customHeight="1" x14ac:dyDescent="0.25">
      <c r="A617" s="35"/>
      <c r="B617" s="133"/>
      <c r="C617" s="49"/>
      <c r="D617" s="49"/>
      <c r="E617" s="49"/>
      <c r="F617" s="55"/>
      <c r="G617" s="46"/>
      <c r="H617" s="46"/>
      <c r="I617" s="9"/>
      <c r="J617" s="41"/>
    </row>
    <row r="618" spans="1:10" ht="81.75" customHeight="1" x14ac:dyDescent="0.25">
      <c r="A618" s="35" t="s">
        <v>169</v>
      </c>
      <c r="B618" s="133" t="s">
        <v>170</v>
      </c>
      <c r="C618" s="49">
        <f t="shared" ref="C618:F619" si="227">C619</f>
        <v>0</v>
      </c>
      <c r="D618" s="49">
        <f t="shared" si="227"/>
        <v>11000000</v>
      </c>
      <c r="E618" s="49">
        <f t="shared" si="227"/>
        <v>0</v>
      </c>
      <c r="F618" s="49">
        <f t="shared" si="227"/>
        <v>0</v>
      </c>
      <c r="G618" s="46"/>
      <c r="H618" s="46"/>
      <c r="I618" s="9"/>
      <c r="J618" s="41"/>
    </row>
    <row r="619" spans="1:10" ht="25.5" x14ac:dyDescent="0.25">
      <c r="A619" s="35"/>
      <c r="B619" s="89" t="s">
        <v>53</v>
      </c>
      <c r="C619" s="49">
        <f t="shared" si="227"/>
        <v>0</v>
      </c>
      <c r="D619" s="49">
        <f t="shared" si="227"/>
        <v>11000000</v>
      </c>
      <c r="E619" s="49">
        <f t="shared" si="227"/>
        <v>0</v>
      </c>
      <c r="F619" s="49">
        <f t="shared" si="227"/>
        <v>0</v>
      </c>
      <c r="G619" s="46"/>
      <c r="H619" s="46"/>
      <c r="I619" s="9"/>
      <c r="J619" s="41"/>
    </row>
    <row r="620" spans="1:10" ht="55.5" customHeight="1" x14ac:dyDescent="0.25">
      <c r="A620" s="35"/>
      <c r="B620" s="133"/>
      <c r="C620" s="49"/>
      <c r="D620" s="55">
        <v>11000000</v>
      </c>
      <c r="E620" s="49"/>
      <c r="F620" s="55"/>
      <c r="G620" s="46"/>
      <c r="H620" s="46"/>
      <c r="I620" s="166" t="s">
        <v>508</v>
      </c>
      <c r="J620" s="41"/>
    </row>
    <row r="621" spans="1:10" ht="15.75" hidden="1" customHeight="1" x14ac:dyDescent="0.25">
      <c r="A621" s="35"/>
      <c r="B621" s="133"/>
      <c r="C621" s="49"/>
      <c r="D621" s="49"/>
      <c r="E621" s="49"/>
      <c r="F621" s="49"/>
      <c r="G621" s="46"/>
      <c r="H621" s="46"/>
      <c r="I621" s="9"/>
      <c r="J621" s="41"/>
    </row>
    <row r="622" spans="1:10" ht="82.5" hidden="1" customHeight="1" x14ac:dyDescent="0.25">
      <c r="A622" s="35" t="s">
        <v>138</v>
      </c>
      <c r="B622" s="90" t="s">
        <v>136</v>
      </c>
      <c r="C622" s="49">
        <f t="shared" ref="C622:F622" si="228">C623+C630+C633</f>
        <v>0</v>
      </c>
      <c r="D622" s="49">
        <f t="shared" ref="D622:E622" si="229">D623+D630+D633</f>
        <v>0</v>
      </c>
      <c r="E622" s="49">
        <f t="shared" si="229"/>
        <v>0</v>
      </c>
      <c r="F622" s="49">
        <f t="shared" si="228"/>
        <v>0</v>
      </c>
      <c r="G622" s="46"/>
      <c r="H622" s="46"/>
      <c r="I622" s="9"/>
      <c r="J622" s="41"/>
    </row>
    <row r="623" spans="1:10" ht="51" hidden="1" customHeight="1" x14ac:dyDescent="0.25">
      <c r="A623" s="35" t="s">
        <v>139</v>
      </c>
      <c r="B623" s="133" t="s">
        <v>137</v>
      </c>
      <c r="C623" s="49">
        <f>C624+C627</f>
        <v>0</v>
      </c>
      <c r="D623" s="49">
        <f t="shared" ref="D623:F623" si="230">D624+D627</f>
        <v>0</v>
      </c>
      <c r="E623" s="49">
        <f t="shared" si="230"/>
        <v>0</v>
      </c>
      <c r="F623" s="49">
        <f t="shared" si="230"/>
        <v>0</v>
      </c>
      <c r="G623" s="46"/>
      <c r="H623" s="46"/>
      <c r="I623" s="9"/>
      <c r="J623" s="41"/>
    </row>
    <row r="624" spans="1:10" ht="15.75" hidden="1" customHeight="1" x14ac:dyDescent="0.25">
      <c r="A624" s="35"/>
      <c r="B624" s="135" t="s">
        <v>54</v>
      </c>
      <c r="C624" s="52">
        <f t="shared" ref="C624:F624" si="231">C625+C626</f>
        <v>0</v>
      </c>
      <c r="D624" s="52">
        <f t="shared" ref="D624:E624" si="232">D625+D626</f>
        <v>0</v>
      </c>
      <c r="E624" s="52">
        <f t="shared" si="232"/>
        <v>0</v>
      </c>
      <c r="F624" s="52">
        <f t="shared" si="231"/>
        <v>0</v>
      </c>
      <c r="G624" s="46"/>
      <c r="H624" s="46"/>
      <c r="I624" s="9"/>
      <c r="J624" s="41"/>
    </row>
    <row r="625" spans="1:10" ht="15.75" hidden="1" customHeight="1" x14ac:dyDescent="0.25">
      <c r="A625" s="35"/>
      <c r="B625" s="75"/>
      <c r="C625" s="55"/>
      <c r="D625" s="55"/>
      <c r="E625" s="55"/>
      <c r="F625" s="55"/>
      <c r="G625" s="46"/>
      <c r="H625" s="46"/>
      <c r="I625" s="9"/>
      <c r="J625" s="41"/>
    </row>
    <row r="626" spans="1:10" ht="15.75" hidden="1" customHeight="1" x14ac:dyDescent="0.25">
      <c r="A626" s="35"/>
      <c r="B626" s="75"/>
      <c r="C626" s="55"/>
      <c r="D626" s="55"/>
      <c r="E626" s="55"/>
      <c r="F626" s="55"/>
      <c r="G626" s="46"/>
      <c r="H626" s="46"/>
      <c r="I626" s="9"/>
      <c r="J626" s="41"/>
    </row>
    <row r="627" spans="1:10" ht="25.5" hidden="1" customHeight="1" x14ac:dyDescent="0.25">
      <c r="A627" s="35"/>
      <c r="B627" s="89" t="s">
        <v>53</v>
      </c>
      <c r="C627" s="55">
        <f>C628</f>
        <v>0</v>
      </c>
      <c r="D627" s="55">
        <f t="shared" ref="D627:F627" si="233">D628</f>
        <v>0</v>
      </c>
      <c r="E627" s="55">
        <f t="shared" si="233"/>
        <v>0</v>
      </c>
      <c r="F627" s="55">
        <f t="shared" si="233"/>
        <v>0</v>
      </c>
      <c r="G627" s="46"/>
      <c r="H627" s="46"/>
      <c r="I627" s="9"/>
      <c r="J627" s="41"/>
    </row>
    <row r="628" spans="1:10" ht="15.75" hidden="1" customHeight="1" x14ac:dyDescent="0.25">
      <c r="A628" s="35"/>
      <c r="B628" s="89"/>
      <c r="C628" s="55"/>
      <c r="D628" s="55"/>
      <c r="E628" s="55"/>
      <c r="F628" s="55"/>
      <c r="G628" s="46"/>
      <c r="H628" s="46"/>
      <c r="I628" s="9"/>
      <c r="J628" s="41"/>
    </row>
    <row r="629" spans="1:10" ht="15.75" hidden="1" customHeight="1" x14ac:dyDescent="0.25">
      <c r="A629" s="35"/>
      <c r="B629" s="75"/>
      <c r="C629" s="55"/>
      <c r="D629" s="55"/>
      <c r="E629" s="55"/>
      <c r="F629" s="55"/>
      <c r="G629" s="46"/>
      <c r="H629" s="46"/>
      <c r="I629" s="9"/>
      <c r="J629" s="41"/>
    </row>
    <row r="630" spans="1:10" ht="46.5" hidden="1" customHeight="1" x14ac:dyDescent="0.25">
      <c r="A630" s="35" t="s">
        <v>141</v>
      </c>
      <c r="B630" s="133" t="s">
        <v>140</v>
      </c>
      <c r="C630" s="49">
        <f>C631</f>
        <v>0</v>
      </c>
      <c r="D630" s="49"/>
      <c r="E630" s="49"/>
      <c r="F630" s="49">
        <f t="shared" ref="F630:H631" si="234">F631</f>
        <v>0</v>
      </c>
      <c r="G630" s="46"/>
      <c r="H630" s="46"/>
      <c r="I630" s="9"/>
      <c r="J630" s="41"/>
    </row>
    <row r="631" spans="1:10" ht="15.75" hidden="1" customHeight="1" x14ac:dyDescent="0.25">
      <c r="A631" s="35"/>
      <c r="B631" s="135" t="s">
        <v>54</v>
      </c>
      <c r="C631" s="52">
        <f>C632</f>
        <v>0</v>
      </c>
      <c r="D631" s="52"/>
      <c r="E631" s="52"/>
      <c r="F631" s="52">
        <f t="shared" si="234"/>
        <v>0</v>
      </c>
      <c r="G631" s="55">
        <f t="shared" si="234"/>
        <v>0</v>
      </c>
      <c r="H631" s="55">
        <f t="shared" si="234"/>
        <v>0</v>
      </c>
      <c r="I631" s="9"/>
      <c r="J631" s="41"/>
    </row>
    <row r="632" spans="1:10" ht="15.75" hidden="1" customHeight="1" x14ac:dyDescent="0.25">
      <c r="A632" s="35"/>
      <c r="B632" s="75"/>
      <c r="C632" s="55"/>
      <c r="D632" s="55"/>
      <c r="E632" s="55"/>
      <c r="F632" s="55"/>
      <c r="G632" s="46"/>
      <c r="H632" s="46"/>
      <c r="I632" s="9"/>
      <c r="J632" s="41"/>
    </row>
    <row r="633" spans="1:10" ht="38.25" hidden="1" customHeight="1" x14ac:dyDescent="0.25">
      <c r="A633" s="35" t="s">
        <v>171</v>
      </c>
      <c r="B633" s="125" t="s">
        <v>172</v>
      </c>
      <c r="C633" s="49">
        <f t="shared" ref="C633:F634" si="235">C634</f>
        <v>0</v>
      </c>
      <c r="D633" s="49"/>
      <c r="E633" s="49"/>
      <c r="F633" s="49">
        <f t="shared" si="235"/>
        <v>0</v>
      </c>
      <c r="G633" s="46"/>
      <c r="H633" s="46"/>
      <c r="I633" s="9"/>
      <c r="J633" s="41"/>
    </row>
    <row r="634" spans="1:10" ht="15.75" hidden="1" customHeight="1" x14ac:dyDescent="0.25">
      <c r="A634" s="35"/>
      <c r="B634" s="135" t="s">
        <v>54</v>
      </c>
      <c r="C634" s="52">
        <f t="shared" si="235"/>
        <v>0</v>
      </c>
      <c r="D634" s="52"/>
      <c r="E634" s="52"/>
      <c r="F634" s="52">
        <f t="shared" si="235"/>
        <v>0</v>
      </c>
      <c r="G634" s="46"/>
      <c r="H634" s="46"/>
      <c r="I634" s="9"/>
      <c r="J634" s="41"/>
    </row>
    <row r="635" spans="1:10" ht="15.75" hidden="1" customHeight="1" x14ac:dyDescent="0.25">
      <c r="A635" s="35"/>
      <c r="B635" s="75"/>
      <c r="C635" s="55"/>
      <c r="D635" s="55"/>
      <c r="E635" s="55"/>
      <c r="F635" s="55"/>
      <c r="G635" s="46"/>
      <c r="H635" s="46"/>
      <c r="I635" s="9"/>
      <c r="J635" s="41"/>
    </row>
    <row r="636" spans="1:10" ht="38.25" x14ac:dyDescent="0.25">
      <c r="A636" s="35" t="s">
        <v>144</v>
      </c>
      <c r="B636" s="90" t="s">
        <v>142</v>
      </c>
      <c r="C636" s="49">
        <f>C637+C644+C647+C650+C655+C662+C666+C658</f>
        <v>202483306</v>
      </c>
      <c r="D636" s="49">
        <f t="shared" ref="D636:F636" si="236">D637+D644+D647+D650+D655+D662+D666+D658</f>
        <v>444371994</v>
      </c>
      <c r="E636" s="49">
        <f t="shared" si="236"/>
        <v>239829164</v>
      </c>
      <c r="F636" s="49">
        <f t="shared" si="236"/>
        <v>0</v>
      </c>
      <c r="G636" s="46"/>
      <c r="H636" s="46"/>
      <c r="I636" s="9"/>
      <c r="J636" s="41"/>
    </row>
    <row r="637" spans="1:10" ht="85.5" hidden="1" customHeight="1" x14ac:dyDescent="0.25">
      <c r="A637" s="35" t="s">
        <v>145</v>
      </c>
      <c r="B637" s="133" t="s">
        <v>143</v>
      </c>
      <c r="C637" s="49">
        <f>C638+C640+C642</f>
        <v>0</v>
      </c>
      <c r="D637" s="49"/>
      <c r="E637" s="49"/>
      <c r="F637" s="49">
        <f t="shared" ref="F637" si="237">F638+F640+F642</f>
        <v>0</v>
      </c>
      <c r="G637" s="46"/>
      <c r="H637" s="46"/>
      <c r="I637" s="9"/>
      <c r="J637" s="41"/>
    </row>
    <row r="638" spans="1:10" ht="15.75" hidden="1" customHeight="1" x14ac:dyDescent="0.25">
      <c r="A638" s="35"/>
      <c r="B638" s="135" t="s">
        <v>54</v>
      </c>
      <c r="C638" s="52">
        <f t="shared" ref="C638:F638" si="238">C639</f>
        <v>0</v>
      </c>
      <c r="D638" s="52"/>
      <c r="E638" s="52"/>
      <c r="F638" s="52">
        <f t="shared" si="238"/>
        <v>0</v>
      </c>
      <c r="G638" s="46"/>
      <c r="H638" s="46"/>
      <c r="I638" s="9"/>
      <c r="J638" s="41"/>
    </row>
    <row r="639" spans="1:10" ht="30" hidden="1" customHeight="1" x14ac:dyDescent="0.25">
      <c r="A639" s="35"/>
      <c r="B639" s="135"/>
      <c r="C639" s="49"/>
      <c r="D639" s="49"/>
      <c r="E639" s="49"/>
      <c r="F639" s="55"/>
      <c r="G639" s="46"/>
      <c r="H639" s="46"/>
      <c r="I639" s="9"/>
      <c r="J639" s="41"/>
    </row>
    <row r="640" spans="1:10" ht="25.5" hidden="1" customHeight="1" x14ac:dyDescent="0.25">
      <c r="A640" s="35"/>
      <c r="B640" s="135" t="s">
        <v>125</v>
      </c>
      <c r="C640" s="52">
        <f t="shared" ref="C640:F640" si="239">C641</f>
        <v>0</v>
      </c>
      <c r="D640" s="52"/>
      <c r="E640" s="52"/>
      <c r="F640" s="52">
        <f t="shared" si="239"/>
        <v>0</v>
      </c>
      <c r="G640" s="46"/>
      <c r="H640" s="46"/>
      <c r="I640" s="9"/>
      <c r="J640" s="41"/>
    </row>
    <row r="641" spans="1:10" ht="15.75" hidden="1" customHeight="1" x14ac:dyDescent="0.25">
      <c r="A641" s="35"/>
      <c r="B641" s="75"/>
      <c r="C641" s="55"/>
      <c r="D641" s="55"/>
      <c r="E641" s="55"/>
      <c r="F641" s="55"/>
      <c r="G641" s="46"/>
      <c r="H641" s="46"/>
      <c r="I641" s="9"/>
      <c r="J641" s="41"/>
    </row>
    <row r="642" spans="1:10" ht="38.25" hidden="1" customHeight="1" x14ac:dyDescent="0.25">
      <c r="A642" s="35"/>
      <c r="B642" s="135" t="s">
        <v>179</v>
      </c>
      <c r="C642" s="52">
        <f>C643</f>
        <v>0</v>
      </c>
      <c r="D642" s="52"/>
      <c r="E642" s="52"/>
      <c r="F642" s="52">
        <f t="shared" ref="F642" si="240">F643</f>
        <v>0</v>
      </c>
      <c r="G642" s="46"/>
      <c r="H642" s="46"/>
      <c r="I642" s="9"/>
      <c r="J642" s="41"/>
    </row>
    <row r="643" spans="1:10" ht="47.45" hidden="1" customHeight="1" x14ac:dyDescent="0.25">
      <c r="A643" s="35"/>
      <c r="B643" s="75"/>
      <c r="C643" s="55"/>
      <c r="D643" s="55"/>
      <c r="E643" s="55"/>
      <c r="F643" s="55"/>
      <c r="G643" s="46"/>
      <c r="H643" s="46"/>
      <c r="I643" s="9"/>
      <c r="J643" s="41"/>
    </row>
    <row r="644" spans="1:10" ht="76.5" hidden="1" customHeight="1" x14ac:dyDescent="0.25">
      <c r="A644" s="35" t="s">
        <v>147</v>
      </c>
      <c r="B644" s="133" t="s">
        <v>146</v>
      </c>
      <c r="C644" s="49">
        <f t="shared" ref="C644:F645" si="241">C645</f>
        <v>0</v>
      </c>
      <c r="D644" s="49"/>
      <c r="E644" s="49"/>
      <c r="F644" s="49">
        <f t="shared" si="241"/>
        <v>0</v>
      </c>
      <c r="G644" s="46"/>
      <c r="H644" s="46"/>
      <c r="I644" s="9"/>
      <c r="J644" s="41"/>
    </row>
    <row r="645" spans="1:10" ht="46.5" hidden="1" customHeight="1" x14ac:dyDescent="0.25">
      <c r="A645" s="35"/>
      <c r="B645" s="135" t="s">
        <v>179</v>
      </c>
      <c r="C645" s="52">
        <f>C646</f>
        <v>0</v>
      </c>
      <c r="D645" s="52"/>
      <c r="E645" s="52"/>
      <c r="F645" s="52">
        <f t="shared" si="241"/>
        <v>0</v>
      </c>
      <c r="G645" s="46"/>
      <c r="H645" s="46"/>
      <c r="I645" s="9"/>
      <c r="J645" s="41"/>
    </row>
    <row r="646" spans="1:10" ht="15.75" hidden="1" customHeight="1" x14ac:dyDescent="0.25">
      <c r="A646" s="35"/>
      <c r="B646" s="75"/>
      <c r="C646" s="55"/>
      <c r="D646" s="55"/>
      <c r="E646" s="55"/>
      <c r="F646" s="55"/>
      <c r="G646" s="46"/>
      <c r="H646" s="46"/>
      <c r="I646" s="9"/>
      <c r="J646" s="41"/>
    </row>
    <row r="647" spans="1:10" ht="63.75" hidden="1" customHeight="1" x14ac:dyDescent="0.25">
      <c r="A647" s="35" t="s">
        <v>238</v>
      </c>
      <c r="B647" s="133" t="s">
        <v>239</v>
      </c>
      <c r="C647" s="49">
        <f>C648</f>
        <v>0</v>
      </c>
      <c r="D647" s="49"/>
      <c r="E647" s="49"/>
      <c r="F647" s="49">
        <f t="shared" ref="F647:F648" si="242">F648</f>
        <v>0</v>
      </c>
      <c r="G647" s="46"/>
      <c r="H647" s="46"/>
      <c r="I647" s="9"/>
      <c r="J647" s="41"/>
    </row>
    <row r="648" spans="1:10" ht="38.25" hidden="1" customHeight="1" x14ac:dyDescent="0.25">
      <c r="A648" s="35"/>
      <c r="B648" s="135" t="s">
        <v>179</v>
      </c>
      <c r="C648" s="52">
        <f>C649</f>
        <v>0</v>
      </c>
      <c r="D648" s="52"/>
      <c r="E648" s="52"/>
      <c r="F648" s="52">
        <f t="shared" si="242"/>
        <v>0</v>
      </c>
      <c r="G648" s="46"/>
      <c r="H648" s="46"/>
      <c r="I648" s="9"/>
      <c r="J648" s="41"/>
    </row>
    <row r="649" spans="1:10" ht="43.15" hidden="1" customHeight="1" x14ac:dyDescent="0.25">
      <c r="A649" s="35"/>
      <c r="B649" s="75"/>
      <c r="C649" s="55"/>
      <c r="D649" s="55"/>
      <c r="E649" s="55"/>
      <c r="F649" s="55"/>
      <c r="G649" s="46"/>
      <c r="H649" s="46"/>
      <c r="I649" s="9"/>
      <c r="J649" s="41"/>
    </row>
    <row r="650" spans="1:10" ht="51" hidden="1" customHeight="1" x14ac:dyDescent="0.25">
      <c r="A650" s="35" t="s">
        <v>199</v>
      </c>
      <c r="B650" s="125" t="s">
        <v>200</v>
      </c>
      <c r="C650" s="49">
        <f t="shared" ref="C650:F650" si="243">C651</f>
        <v>0</v>
      </c>
      <c r="D650" s="49"/>
      <c r="E650" s="49"/>
      <c r="F650" s="49">
        <f t="shared" si="243"/>
        <v>0</v>
      </c>
      <c r="G650" s="46"/>
      <c r="H650" s="46"/>
      <c r="I650" s="9"/>
      <c r="J650" s="41"/>
    </row>
    <row r="651" spans="1:10" ht="45" hidden="1" customHeight="1" x14ac:dyDescent="0.25">
      <c r="A651" s="35"/>
      <c r="B651" s="135" t="s">
        <v>179</v>
      </c>
      <c r="C651" s="52">
        <f>C652+C653+C654</f>
        <v>0</v>
      </c>
      <c r="D651" s="52"/>
      <c r="E651" s="52"/>
      <c r="F651" s="52">
        <f>F652+F653+F654</f>
        <v>0</v>
      </c>
      <c r="G651" s="46"/>
      <c r="H651" s="46"/>
      <c r="I651" s="9"/>
      <c r="J651" s="41"/>
    </row>
    <row r="652" spans="1:10" ht="15" hidden="1" customHeight="1" x14ac:dyDescent="0.25">
      <c r="A652" s="35"/>
      <c r="B652" s="75"/>
      <c r="C652" s="55"/>
      <c r="D652" s="55"/>
      <c r="E652" s="55"/>
      <c r="F652" s="55"/>
      <c r="G652" s="46"/>
      <c r="H652" s="46"/>
      <c r="I652" s="9"/>
      <c r="J652" s="41"/>
    </row>
    <row r="653" spans="1:10" ht="15.75" hidden="1" x14ac:dyDescent="0.25">
      <c r="A653" s="35"/>
      <c r="B653" s="75"/>
      <c r="C653" s="55"/>
      <c r="D653" s="55"/>
      <c r="E653" s="55"/>
      <c r="F653" s="55"/>
      <c r="G653" s="46"/>
      <c r="H653" s="46"/>
      <c r="I653" s="9"/>
      <c r="J653" s="41"/>
    </row>
    <row r="654" spans="1:10" ht="15.75" hidden="1" x14ac:dyDescent="0.25">
      <c r="A654" s="35"/>
      <c r="B654" s="75"/>
      <c r="C654" s="55"/>
      <c r="D654" s="55"/>
      <c r="E654" s="55"/>
      <c r="F654" s="55"/>
      <c r="G654" s="46"/>
      <c r="H654" s="46"/>
      <c r="I654" s="9"/>
      <c r="J654" s="41"/>
    </row>
    <row r="655" spans="1:10" ht="25.5" x14ac:dyDescent="0.25">
      <c r="A655" s="35" t="s">
        <v>465</v>
      </c>
      <c r="B655" s="125" t="s">
        <v>466</v>
      </c>
      <c r="C655" s="49">
        <f>C656</f>
        <v>0</v>
      </c>
      <c r="D655" s="49">
        <f t="shared" ref="D655:F656" si="244">D656</f>
        <v>239829164</v>
      </c>
      <c r="E655" s="49">
        <f t="shared" si="244"/>
        <v>239829164</v>
      </c>
      <c r="F655" s="49">
        <f t="shared" si="244"/>
        <v>0</v>
      </c>
      <c r="G655" s="46"/>
      <c r="H655" s="46"/>
      <c r="I655" s="9"/>
      <c r="J655" s="41"/>
    </row>
    <row r="656" spans="1:10" ht="38.25" x14ac:dyDescent="0.25">
      <c r="A656" s="35"/>
      <c r="B656" s="135" t="s">
        <v>179</v>
      </c>
      <c r="C656" s="52">
        <f>C657</f>
        <v>0</v>
      </c>
      <c r="D656" s="52">
        <f t="shared" si="244"/>
        <v>239829164</v>
      </c>
      <c r="E656" s="52">
        <f t="shared" si="244"/>
        <v>239829164</v>
      </c>
      <c r="F656" s="52">
        <f>F666</f>
        <v>0</v>
      </c>
      <c r="G656" s="46"/>
      <c r="H656" s="46"/>
      <c r="I656" s="9"/>
      <c r="J656" s="41"/>
    </row>
    <row r="657" spans="1:10" ht="15.75" x14ac:dyDescent="0.25">
      <c r="A657" s="35"/>
      <c r="B657" s="75"/>
      <c r="C657" s="55"/>
      <c r="D657" s="55">
        <f t="shared" ref="D657:E657" si="245">238829206+999951+7</f>
        <v>239829164</v>
      </c>
      <c r="E657" s="55">
        <f t="shared" si="245"/>
        <v>239829164</v>
      </c>
      <c r="F657" s="55"/>
      <c r="G657" s="46"/>
      <c r="H657" s="46"/>
      <c r="I657" s="9" t="s">
        <v>435</v>
      </c>
      <c r="J657" s="41"/>
    </row>
    <row r="658" spans="1:10" ht="38.25" x14ac:dyDescent="0.25">
      <c r="A658" s="35" t="s">
        <v>396</v>
      </c>
      <c r="B658" s="90" t="s">
        <v>397</v>
      </c>
      <c r="C658" s="55">
        <f>C659</f>
        <v>0</v>
      </c>
      <c r="D658" s="55">
        <f t="shared" ref="D658:F658" si="246">D659</f>
        <v>10000000</v>
      </c>
      <c r="E658" s="55">
        <f t="shared" si="246"/>
        <v>0</v>
      </c>
      <c r="F658" s="55">
        <f t="shared" si="246"/>
        <v>0</v>
      </c>
      <c r="G658" s="46"/>
      <c r="H658" s="46"/>
      <c r="I658" s="9"/>
      <c r="J658" s="41"/>
    </row>
    <row r="659" spans="1:10" ht="38.25" x14ac:dyDescent="0.25">
      <c r="A659" s="35"/>
      <c r="B659" s="135" t="s">
        <v>179</v>
      </c>
      <c r="C659" s="55">
        <f>C660</f>
        <v>0</v>
      </c>
      <c r="D659" s="55">
        <f>D660+D661</f>
        <v>10000000</v>
      </c>
      <c r="E659" s="55">
        <f t="shared" ref="E659:F659" si="247">E660+E661</f>
        <v>0</v>
      </c>
      <c r="F659" s="55">
        <f t="shared" si="247"/>
        <v>0</v>
      </c>
      <c r="G659" s="46"/>
      <c r="H659" s="46"/>
      <c r="I659" s="9"/>
      <c r="J659" s="41"/>
    </row>
    <row r="660" spans="1:10" ht="25.5" x14ac:dyDescent="0.25">
      <c r="A660" s="35"/>
      <c r="B660" s="75"/>
      <c r="C660" s="55"/>
      <c r="D660" s="55">
        <v>10000000</v>
      </c>
      <c r="E660" s="55"/>
      <c r="F660" s="55"/>
      <c r="G660" s="46"/>
      <c r="H660" s="46"/>
      <c r="I660" s="167" t="s">
        <v>461</v>
      </c>
      <c r="J660" s="41"/>
    </row>
    <row r="661" spans="1:10" ht="15.75" hidden="1" x14ac:dyDescent="0.25">
      <c r="A661" s="35"/>
      <c r="B661" s="75"/>
      <c r="C661" s="55"/>
      <c r="D661" s="55"/>
      <c r="E661" s="55"/>
      <c r="F661" s="55"/>
      <c r="G661" s="46"/>
      <c r="H661" s="46"/>
      <c r="I661" s="9"/>
      <c r="J661" s="41"/>
    </row>
    <row r="662" spans="1:10" ht="57.75" customHeight="1" x14ac:dyDescent="0.25">
      <c r="A662" s="35" t="s">
        <v>358</v>
      </c>
      <c r="B662" s="125" t="s">
        <v>437</v>
      </c>
      <c r="C662" s="52">
        <f>SUM(C663)</f>
        <v>202483306</v>
      </c>
      <c r="D662" s="52">
        <f t="shared" ref="D662:F662" si="248">SUM(D663)</f>
        <v>194542830</v>
      </c>
      <c r="E662" s="52">
        <f t="shared" si="248"/>
        <v>0</v>
      </c>
      <c r="F662" s="52">
        <f t="shared" si="248"/>
        <v>0</v>
      </c>
      <c r="G662" s="46"/>
      <c r="H662" s="46"/>
      <c r="I662" s="9"/>
      <c r="J662" s="41"/>
    </row>
    <row r="663" spans="1:10" ht="63.75" x14ac:dyDescent="0.25">
      <c r="A663" s="35"/>
      <c r="B663" s="70" t="s">
        <v>429</v>
      </c>
      <c r="C663" s="55">
        <f>SUM(C664:C665)</f>
        <v>202483306</v>
      </c>
      <c r="D663" s="55">
        <f t="shared" ref="D663:F663" si="249">SUM(D664:D665)</f>
        <v>194542830</v>
      </c>
      <c r="E663" s="55">
        <f t="shared" si="249"/>
        <v>0</v>
      </c>
      <c r="F663" s="55">
        <f t="shared" si="249"/>
        <v>0</v>
      </c>
      <c r="G663" s="46"/>
      <c r="H663" s="46"/>
      <c r="I663" s="9"/>
      <c r="J663" s="41"/>
    </row>
    <row r="664" spans="1:10" ht="51" x14ac:dyDescent="0.25">
      <c r="A664" s="35"/>
      <c r="B664" s="37" t="s">
        <v>359</v>
      </c>
      <c r="C664" s="55">
        <v>5249806</v>
      </c>
      <c r="D664" s="55">
        <v>5043950</v>
      </c>
      <c r="E664" s="55"/>
      <c r="F664" s="55"/>
      <c r="G664" s="46"/>
      <c r="H664" s="46"/>
      <c r="I664" s="9" t="s">
        <v>509</v>
      </c>
      <c r="J664" s="41"/>
    </row>
    <row r="665" spans="1:10" ht="29.25" customHeight="1" x14ac:dyDescent="0.25">
      <c r="A665" s="35"/>
      <c r="B665" s="37" t="s">
        <v>430</v>
      </c>
      <c r="C665" s="52">
        <v>197233500</v>
      </c>
      <c r="D665" s="55">
        <v>189498880</v>
      </c>
      <c r="E665" s="55"/>
      <c r="F665" s="55"/>
      <c r="G665" s="46"/>
      <c r="H665" s="46"/>
      <c r="I665" s="9" t="s">
        <v>509</v>
      </c>
      <c r="J665" s="41"/>
    </row>
    <row r="666" spans="1:10" ht="15.75" hidden="1" customHeight="1" x14ac:dyDescent="0.25">
      <c r="A666" s="35"/>
      <c r="B666" s="135"/>
      <c r="C666" s="52"/>
      <c r="D666" s="52"/>
      <c r="E666" s="52"/>
      <c r="F666" s="52"/>
      <c r="G666" s="46"/>
      <c r="H666" s="46"/>
      <c r="I666" s="9"/>
      <c r="J666" s="41"/>
    </row>
    <row r="667" spans="1:10" ht="15.75" hidden="1" customHeight="1" x14ac:dyDescent="0.25">
      <c r="A667" s="35"/>
      <c r="B667" s="75"/>
      <c r="C667" s="55"/>
      <c r="D667" s="55"/>
      <c r="E667" s="55"/>
      <c r="F667" s="55"/>
      <c r="G667" s="46"/>
      <c r="H667" s="46"/>
      <c r="I667" s="9"/>
      <c r="J667" s="41"/>
    </row>
    <row r="668" spans="1:10" ht="15.75" hidden="1" customHeight="1" x14ac:dyDescent="0.25">
      <c r="A668" s="35"/>
      <c r="B668" s="75"/>
      <c r="C668" s="55"/>
      <c r="D668" s="55"/>
      <c r="E668" s="55"/>
      <c r="F668" s="55"/>
      <c r="G668" s="46"/>
      <c r="H668" s="46"/>
      <c r="I668" s="9"/>
      <c r="J668" s="41"/>
    </row>
    <row r="669" spans="1:10" ht="19.5" customHeight="1" x14ac:dyDescent="0.25">
      <c r="A669" s="35" t="s">
        <v>67</v>
      </c>
      <c r="B669" s="48" t="s">
        <v>68</v>
      </c>
      <c r="C669" s="49">
        <f t="shared" ref="C669:F669" si="250">C670+C677+C682+C690+C693+C698+C704+C710+C716+C722+C724+C729+C734+C738+C741+C765+C769+C773+C778+C783+C787+C791+C794+C798+C802+C805+C809+C814+C818+C824+C830+C834+C837+C839+C844+C847+C850+C852+C855+C858+C861+C864</f>
        <v>0</v>
      </c>
      <c r="D669" s="49">
        <f t="shared" si="250"/>
        <v>65772000</v>
      </c>
      <c r="E669" s="49">
        <f t="shared" si="250"/>
        <v>3470000</v>
      </c>
      <c r="F669" s="49">
        <f t="shared" si="250"/>
        <v>0</v>
      </c>
      <c r="G669" s="46"/>
      <c r="H669" s="46"/>
      <c r="I669" s="9"/>
      <c r="J669" s="41"/>
    </row>
    <row r="670" spans="1:10" ht="33" customHeight="1" x14ac:dyDescent="0.25">
      <c r="A670" s="35"/>
      <c r="B670" s="70" t="s">
        <v>448</v>
      </c>
      <c r="C670" s="52">
        <f t="shared" ref="C670:F670" si="251">C671+C672+C673+C674+C675+C676</f>
        <v>0</v>
      </c>
      <c r="D670" s="52">
        <f t="shared" ref="D670:E670" si="252">D671+D672+D673+D674+D675+D676</f>
        <v>1260000</v>
      </c>
      <c r="E670" s="52">
        <f t="shared" si="252"/>
        <v>0</v>
      </c>
      <c r="F670" s="52">
        <f t="shared" si="251"/>
        <v>0</v>
      </c>
      <c r="G670" s="46"/>
      <c r="H670" s="46"/>
      <c r="I670" s="9"/>
      <c r="J670" s="41"/>
    </row>
    <row r="671" spans="1:10" ht="40.15" hidden="1" customHeight="1" x14ac:dyDescent="0.25">
      <c r="A671" s="35"/>
      <c r="B671" s="75"/>
      <c r="C671" s="55"/>
      <c r="D671" s="55"/>
      <c r="E671" s="55"/>
      <c r="F671" s="55"/>
      <c r="G671" s="46"/>
      <c r="H671" s="46"/>
      <c r="I671" s="16"/>
      <c r="J671" s="41"/>
    </row>
    <row r="672" spans="1:10" ht="15.75" x14ac:dyDescent="0.25">
      <c r="A672" s="35"/>
      <c r="B672" s="75"/>
      <c r="C672" s="55"/>
      <c r="D672" s="55">
        <v>1260000</v>
      </c>
      <c r="E672" s="55"/>
      <c r="F672" s="55"/>
      <c r="G672" s="46"/>
      <c r="H672" s="46"/>
      <c r="I672" s="168" t="s">
        <v>514</v>
      </c>
      <c r="J672" s="41"/>
    </row>
    <row r="673" spans="1:10" ht="15.75" hidden="1" customHeight="1" x14ac:dyDescent="0.25">
      <c r="A673" s="35"/>
      <c r="B673" s="75"/>
      <c r="C673" s="55"/>
      <c r="D673" s="55"/>
      <c r="E673" s="55"/>
      <c r="F673" s="55"/>
      <c r="G673" s="46"/>
      <c r="H673" s="46"/>
      <c r="I673" s="24"/>
      <c r="J673" s="41"/>
    </row>
    <row r="674" spans="1:10" ht="15.75" hidden="1" customHeight="1" x14ac:dyDescent="0.25">
      <c r="A674" s="35"/>
      <c r="B674" s="75"/>
      <c r="C674" s="55"/>
      <c r="D674" s="55"/>
      <c r="E674" s="55"/>
      <c r="F674" s="55"/>
      <c r="G674" s="46"/>
      <c r="H674" s="46"/>
      <c r="I674" s="16"/>
      <c r="J674" s="41"/>
    </row>
    <row r="675" spans="1:10" ht="15.75" hidden="1" customHeight="1" x14ac:dyDescent="0.25">
      <c r="A675" s="35"/>
      <c r="B675" s="75"/>
      <c r="C675" s="55"/>
      <c r="D675" s="55"/>
      <c r="E675" s="55"/>
      <c r="F675" s="55"/>
      <c r="G675" s="46"/>
      <c r="H675" s="46"/>
      <c r="I675" s="16"/>
      <c r="J675" s="41"/>
    </row>
    <row r="676" spans="1:10" ht="15.75" hidden="1" customHeight="1" x14ac:dyDescent="0.25">
      <c r="A676" s="35"/>
      <c r="B676" s="37"/>
      <c r="C676" s="55"/>
      <c r="D676" s="55"/>
      <c r="E676" s="55"/>
      <c r="F676" s="55"/>
      <c r="G676" s="46"/>
      <c r="H676" s="46"/>
      <c r="I676" s="16"/>
      <c r="J676" s="41"/>
    </row>
    <row r="677" spans="1:10" ht="15.75" hidden="1" customHeight="1" x14ac:dyDescent="0.25">
      <c r="A677" s="35"/>
      <c r="B677" s="70" t="s">
        <v>8</v>
      </c>
      <c r="C677" s="55">
        <f t="shared" ref="C677:F677" si="253">C678+C679+C680+C681</f>
        <v>0</v>
      </c>
      <c r="D677" s="55">
        <f t="shared" ref="D677:E677" si="254">D678+D679+D680+D681</f>
        <v>0</v>
      </c>
      <c r="E677" s="55">
        <f t="shared" si="254"/>
        <v>0</v>
      </c>
      <c r="F677" s="55">
        <f t="shared" si="253"/>
        <v>0</v>
      </c>
      <c r="G677" s="46"/>
      <c r="H677" s="46"/>
      <c r="I677" s="16"/>
      <c r="J677" s="41"/>
    </row>
    <row r="678" spans="1:10" ht="15.75" hidden="1" customHeight="1" x14ac:dyDescent="0.25">
      <c r="A678" s="35"/>
      <c r="B678" s="70"/>
      <c r="C678" s="55"/>
      <c r="D678" s="57"/>
      <c r="E678" s="57"/>
      <c r="F678" s="55"/>
      <c r="G678" s="46"/>
      <c r="H678" s="46"/>
      <c r="I678" s="16"/>
      <c r="J678" s="41"/>
    </row>
    <row r="679" spans="1:10" ht="15.75" hidden="1" customHeight="1" x14ac:dyDescent="0.25">
      <c r="A679" s="35"/>
      <c r="B679" s="70"/>
      <c r="C679" s="55"/>
      <c r="D679" s="57"/>
      <c r="E679" s="57"/>
      <c r="F679" s="55"/>
      <c r="G679" s="46"/>
      <c r="H679" s="46"/>
      <c r="I679" s="16"/>
      <c r="J679" s="41"/>
    </row>
    <row r="680" spans="1:10" ht="15.75" hidden="1" customHeight="1" x14ac:dyDescent="0.25">
      <c r="A680" s="35"/>
      <c r="B680" s="37"/>
      <c r="C680" s="55"/>
      <c r="D680" s="57"/>
      <c r="E680" s="57"/>
      <c r="F680" s="55"/>
      <c r="G680" s="46"/>
      <c r="H680" s="46"/>
      <c r="I680" s="16"/>
      <c r="J680" s="41"/>
    </row>
    <row r="681" spans="1:10" ht="15.75" hidden="1" customHeight="1" x14ac:dyDescent="0.25">
      <c r="A681" s="35"/>
      <c r="B681" s="37"/>
      <c r="C681" s="55"/>
      <c r="D681" s="55"/>
      <c r="E681" s="55"/>
      <c r="F681" s="55"/>
      <c r="G681" s="46"/>
      <c r="H681" s="46"/>
      <c r="I681" s="16"/>
      <c r="J681" s="41"/>
    </row>
    <row r="682" spans="1:10" ht="25.5" hidden="1" customHeight="1" x14ac:dyDescent="0.25">
      <c r="A682" s="35"/>
      <c r="B682" s="70" t="s">
        <v>80</v>
      </c>
      <c r="C682" s="52">
        <f t="shared" ref="C682:F682" si="255">C683+C684+C685+C686+C687+C688+C689</f>
        <v>0</v>
      </c>
      <c r="D682" s="52">
        <f t="shared" ref="D682:E682" si="256">D683+D684+D685+D686+D687+D688+D689</f>
        <v>0</v>
      </c>
      <c r="E682" s="52">
        <f t="shared" si="256"/>
        <v>0</v>
      </c>
      <c r="F682" s="52">
        <f t="shared" si="255"/>
        <v>0</v>
      </c>
      <c r="G682" s="46"/>
      <c r="H682" s="46"/>
      <c r="I682" s="26"/>
      <c r="J682" s="41"/>
    </row>
    <row r="683" spans="1:10" ht="42" hidden="1" customHeight="1" x14ac:dyDescent="0.25">
      <c r="A683" s="35"/>
      <c r="B683" s="37"/>
      <c r="C683" s="55"/>
      <c r="D683" s="57"/>
      <c r="E683" s="57"/>
      <c r="F683" s="55"/>
      <c r="G683" s="46"/>
      <c r="H683" s="46"/>
      <c r="I683" s="16"/>
      <c r="J683" s="41"/>
    </row>
    <row r="684" spans="1:10" ht="15.75" hidden="1" customHeight="1" x14ac:dyDescent="0.25">
      <c r="A684" s="35"/>
      <c r="B684" s="37"/>
      <c r="C684" s="55"/>
      <c r="D684" s="57"/>
      <c r="E684" s="57"/>
      <c r="F684" s="55"/>
      <c r="G684" s="46"/>
      <c r="H684" s="46"/>
      <c r="I684" s="16"/>
      <c r="J684" s="41"/>
    </row>
    <row r="685" spans="1:10" ht="15.75" hidden="1" customHeight="1" x14ac:dyDescent="0.25">
      <c r="A685" s="35"/>
      <c r="B685" s="37"/>
      <c r="C685" s="55"/>
      <c r="D685" s="57"/>
      <c r="E685" s="57"/>
      <c r="F685" s="55"/>
      <c r="G685" s="46"/>
      <c r="H685" s="46"/>
      <c r="I685" s="16"/>
      <c r="J685" s="41"/>
    </row>
    <row r="686" spans="1:10" ht="15.75" hidden="1" customHeight="1" x14ac:dyDescent="0.25">
      <c r="A686" s="35"/>
      <c r="B686" s="75"/>
      <c r="C686" s="55"/>
      <c r="D686" s="57"/>
      <c r="E686" s="57"/>
      <c r="F686" s="55"/>
      <c r="G686" s="46"/>
      <c r="H686" s="46"/>
      <c r="I686" s="16"/>
      <c r="J686" s="41"/>
    </row>
    <row r="687" spans="1:10" ht="15.75" hidden="1" customHeight="1" x14ac:dyDescent="0.25">
      <c r="A687" s="35"/>
      <c r="B687" s="75"/>
      <c r="C687" s="55"/>
      <c r="D687" s="57"/>
      <c r="E687" s="57"/>
      <c r="F687" s="55"/>
      <c r="G687" s="46"/>
      <c r="H687" s="46"/>
      <c r="I687" s="16"/>
      <c r="J687" s="41"/>
    </row>
    <row r="688" spans="1:10" ht="15.75" hidden="1" customHeight="1" x14ac:dyDescent="0.25">
      <c r="A688" s="35"/>
      <c r="B688" s="37"/>
      <c r="C688" s="55"/>
      <c r="D688" s="57"/>
      <c r="E688" s="57"/>
      <c r="F688" s="55"/>
      <c r="G688" s="46"/>
      <c r="H688" s="46"/>
      <c r="I688" s="9"/>
      <c r="J688" s="41"/>
    </row>
    <row r="689" spans="1:10" ht="15.75" hidden="1" customHeight="1" x14ac:dyDescent="0.25">
      <c r="A689" s="35"/>
      <c r="B689" s="75"/>
      <c r="C689" s="55"/>
      <c r="D689" s="57"/>
      <c r="E689" s="57"/>
      <c r="F689" s="55"/>
      <c r="G689" s="46"/>
      <c r="H689" s="46"/>
      <c r="I689" s="20"/>
      <c r="J689" s="41"/>
    </row>
    <row r="690" spans="1:10" ht="32.25" customHeight="1" x14ac:dyDescent="0.25">
      <c r="A690" s="35"/>
      <c r="B690" s="89" t="s">
        <v>53</v>
      </c>
      <c r="C690" s="52">
        <f t="shared" ref="C690:F690" si="257">C691+C692</f>
        <v>0</v>
      </c>
      <c r="D690" s="52">
        <f t="shared" ref="D690:E690" si="258">D691+D692</f>
        <v>3470000</v>
      </c>
      <c r="E690" s="52">
        <f t="shared" si="258"/>
        <v>3470000</v>
      </c>
      <c r="F690" s="52">
        <f t="shared" si="257"/>
        <v>0</v>
      </c>
      <c r="G690" s="46"/>
      <c r="H690" s="46"/>
      <c r="I690" s="9"/>
      <c r="J690" s="41"/>
    </row>
    <row r="691" spans="1:10" ht="47.25" customHeight="1" x14ac:dyDescent="0.25">
      <c r="A691" s="35"/>
      <c r="B691" s="75"/>
      <c r="C691" s="55"/>
      <c r="D691" s="55">
        <v>3470000</v>
      </c>
      <c r="E691" s="55">
        <v>3470000</v>
      </c>
      <c r="F691" s="55"/>
      <c r="G691" s="46"/>
      <c r="H691" s="46"/>
      <c r="I691" s="16" t="s">
        <v>460</v>
      </c>
      <c r="J691" s="41"/>
    </row>
    <row r="692" spans="1:10" ht="15.75" hidden="1" customHeight="1" x14ac:dyDescent="0.25">
      <c r="A692" s="35"/>
      <c r="B692" s="75"/>
      <c r="C692" s="55"/>
      <c r="D692" s="55"/>
      <c r="E692" s="55"/>
      <c r="F692" s="55"/>
      <c r="G692" s="46"/>
      <c r="H692" s="46"/>
      <c r="I692" s="16"/>
      <c r="J692" s="41"/>
    </row>
    <row r="693" spans="1:10" ht="67.5" hidden="1" customHeight="1" x14ac:dyDescent="0.25">
      <c r="A693" s="35"/>
      <c r="B693" s="135" t="s">
        <v>180</v>
      </c>
      <c r="C693" s="52">
        <f t="shared" ref="C693:F693" si="259">C694+C695+C696+C697</f>
        <v>0</v>
      </c>
      <c r="D693" s="52">
        <f t="shared" ref="D693:E693" si="260">D694+D695+D696+D697</f>
        <v>0</v>
      </c>
      <c r="E693" s="52">
        <f t="shared" si="260"/>
        <v>0</v>
      </c>
      <c r="F693" s="52">
        <f t="shared" si="259"/>
        <v>0</v>
      </c>
      <c r="G693" s="46"/>
      <c r="H693" s="46"/>
      <c r="I693" s="16"/>
      <c r="J693" s="41"/>
    </row>
    <row r="694" spans="1:10" ht="54.75" hidden="1" customHeight="1" x14ac:dyDescent="0.25">
      <c r="A694" s="35"/>
      <c r="B694" s="75" t="s">
        <v>310</v>
      </c>
      <c r="C694" s="55"/>
      <c r="D694" s="55"/>
      <c r="E694" s="55"/>
      <c r="F694" s="55"/>
      <c r="G694" s="46"/>
      <c r="H694" s="46"/>
      <c r="I694" s="16"/>
      <c r="J694" s="41"/>
    </row>
    <row r="695" spans="1:10" ht="15.75" hidden="1" customHeight="1" x14ac:dyDescent="0.25">
      <c r="A695" s="35"/>
      <c r="B695" s="75"/>
      <c r="C695" s="55"/>
      <c r="D695" s="55"/>
      <c r="E695" s="55"/>
      <c r="F695" s="55"/>
      <c r="G695" s="46"/>
      <c r="H695" s="46"/>
      <c r="I695" s="16"/>
      <c r="J695" s="41"/>
    </row>
    <row r="696" spans="1:10" ht="15.75" hidden="1" customHeight="1" x14ac:dyDescent="0.25">
      <c r="A696" s="35"/>
      <c r="B696" s="75"/>
      <c r="C696" s="55"/>
      <c r="D696" s="55"/>
      <c r="E696" s="55"/>
      <c r="F696" s="55"/>
      <c r="G696" s="46"/>
      <c r="H696" s="46"/>
      <c r="I696" s="16"/>
      <c r="J696" s="41"/>
    </row>
    <row r="697" spans="1:10" ht="15.75" hidden="1" customHeight="1" x14ac:dyDescent="0.25">
      <c r="A697" s="35"/>
      <c r="B697" s="75"/>
      <c r="C697" s="55"/>
      <c r="D697" s="55"/>
      <c r="E697" s="55"/>
      <c r="F697" s="55"/>
      <c r="G697" s="46"/>
      <c r="H697" s="46"/>
      <c r="I697" s="16"/>
      <c r="J697" s="41"/>
    </row>
    <row r="698" spans="1:10" ht="15.75" hidden="1" customHeight="1" x14ac:dyDescent="0.25">
      <c r="A698" s="35"/>
      <c r="B698" s="135" t="s">
        <v>63</v>
      </c>
      <c r="C698" s="52">
        <f>C699+C700+C701+C702</f>
        <v>0</v>
      </c>
      <c r="D698" s="52">
        <f t="shared" ref="D698:E698" si="261">D699+D700+D701+D702</f>
        <v>0</v>
      </c>
      <c r="E698" s="52">
        <f t="shared" si="261"/>
        <v>0</v>
      </c>
      <c r="F698" s="52">
        <f>F699+F700+F701+F702</f>
        <v>0</v>
      </c>
      <c r="G698" s="46"/>
      <c r="H698" s="46"/>
      <c r="I698" s="9"/>
      <c r="J698" s="41"/>
    </row>
    <row r="699" spans="1:10" ht="15.75" hidden="1" customHeight="1" x14ac:dyDescent="0.25">
      <c r="A699" s="35"/>
      <c r="B699" s="135"/>
      <c r="C699" s="52"/>
      <c r="D699" s="55"/>
      <c r="E699" s="55"/>
      <c r="F699" s="52"/>
      <c r="G699" s="46"/>
      <c r="H699" s="46"/>
      <c r="I699" s="16"/>
      <c r="J699" s="41"/>
    </row>
    <row r="700" spans="1:10" ht="15.75" hidden="1" customHeight="1" x14ac:dyDescent="0.25">
      <c r="A700" s="35"/>
      <c r="B700" s="135"/>
      <c r="C700" s="52"/>
      <c r="D700" s="55"/>
      <c r="E700" s="52"/>
      <c r="F700" s="52"/>
      <c r="G700" s="46"/>
      <c r="H700" s="46"/>
      <c r="I700" s="16"/>
      <c r="J700" s="41"/>
    </row>
    <row r="701" spans="1:10" ht="15.75" hidden="1" customHeight="1" x14ac:dyDescent="0.25">
      <c r="A701" s="35"/>
      <c r="B701" s="135"/>
      <c r="C701" s="52"/>
      <c r="D701" s="52"/>
      <c r="E701" s="52"/>
      <c r="F701" s="52"/>
      <c r="G701" s="46"/>
      <c r="H701" s="46"/>
      <c r="I701" s="16"/>
      <c r="J701" s="41"/>
    </row>
    <row r="702" spans="1:10" ht="15.75" hidden="1" customHeight="1" x14ac:dyDescent="0.25">
      <c r="A702" s="35"/>
      <c r="B702" s="75"/>
      <c r="C702" s="55"/>
      <c r="D702" s="55"/>
      <c r="E702" s="55"/>
      <c r="F702" s="55"/>
      <c r="G702" s="46"/>
      <c r="H702" s="46"/>
      <c r="I702" s="16"/>
      <c r="J702" s="41"/>
    </row>
    <row r="703" spans="1:10" ht="15.75" hidden="1" customHeight="1" x14ac:dyDescent="0.25">
      <c r="A703" s="35"/>
      <c r="B703" s="75"/>
      <c r="C703" s="55"/>
      <c r="D703" s="55"/>
      <c r="E703" s="55"/>
      <c r="F703" s="55"/>
      <c r="G703" s="46"/>
      <c r="H703" s="46"/>
      <c r="I703" s="16"/>
      <c r="J703" s="41"/>
    </row>
    <row r="704" spans="1:10" ht="37.5" hidden="1" customHeight="1" x14ac:dyDescent="0.25">
      <c r="A704" s="35"/>
      <c r="B704" s="70" t="s">
        <v>52</v>
      </c>
      <c r="C704" s="52">
        <f>C705+C708</f>
        <v>0</v>
      </c>
      <c r="D704" s="52">
        <f t="shared" ref="D704:E704" si="262">D705+D708</f>
        <v>0</v>
      </c>
      <c r="E704" s="52">
        <f t="shared" si="262"/>
        <v>0</v>
      </c>
      <c r="F704" s="52">
        <f t="shared" ref="F704:H704" si="263">F705+F708</f>
        <v>0</v>
      </c>
      <c r="G704" s="52">
        <f t="shared" si="263"/>
        <v>0</v>
      </c>
      <c r="H704" s="52">
        <f t="shared" si="263"/>
        <v>0</v>
      </c>
      <c r="I704" s="16"/>
      <c r="J704" s="41"/>
    </row>
    <row r="705" spans="1:10" ht="15.75" hidden="1" customHeight="1" x14ac:dyDescent="0.25">
      <c r="A705" s="35"/>
      <c r="B705" s="75"/>
      <c r="C705" s="55"/>
      <c r="D705" s="55"/>
      <c r="E705" s="55"/>
      <c r="F705" s="55"/>
      <c r="G705" s="46"/>
      <c r="H705" s="46"/>
      <c r="I705" s="16"/>
      <c r="J705" s="41"/>
    </row>
    <row r="706" spans="1:10" ht="15.75" hidden="1" customHeight="1" x14ac:dyDescent="0.25">
      <c r="A706" s="35"/>
      <c r="B706" s="75"/>
      <c r="C706" s="55"/>
      <c r="D706" s="55"/>
      <c r="E706" s="55"/>
      <c r="F706" s="55"/>
      <c r="G706" s="46"/>
      <c r="H706" s="46"/>
      <c r="I706" s="9"/>
      <c r="J706" s="41"/>
    </row>
    <row r="707" spans="1:10" ht="15.75" hidden="1" customHeight="1" x14ac:dyDescent="0.25">
      <c r="A707" s="35"/>
      <c r="B707" s="75"/>
      <c r="C707" s="55"/>
      <c r="D707" s="55"/>
      <c r="E707" s="55"/>
      <c r="F707" s="55"/>
      <c r="G707" s="46"/>
      <c r="H707" s="46"/>
      <c r="I707" s="9"/>
      <c r="J707" s="41"/>
    </row>
    <row r="708" spans="1:10" ht="15.75" hidden="1" customHeight="1" x14ac:dyDescent="0.25">
      <c r="A708" s="35"/>
      <c r="B708" s="75"/>
      <c r="C708" s="55"/>
      <c r="D708" s="55"/>
      <c r="E708" s="55"/>
      <c r="F708" s="55"/>
      <c r="G708" s="46"/>
      <c r="H708" s="46"/>
      <c r="I708" s="16"/>
      <c r="J708" s="41"/>
    </row>
    <row r="709" spans="1:10" ht="15.75" hidden="1" customHeight="1" x14ac:dyDescent="0.25">
      <c r="A709" s="35"/>
      <c r="B709" s="75"/>
      <c r="C709" s="55"/>
      <c r="D709" s="55"/>
      <c r="E709" s="55"/>
      <c r="F709" s="55"/>
      <c r="G709" s="46"/>
      <c r="H709" s="46"/>
      <c r="I709" s="16"/>
      <c r="J709" s="41"/>
    </row>
    <row r="710" spans="1:10" ht="38.25" hidden="1" customHeight="1" x14ac:dyDescent="0.25">
      <c r="A710" s="35"/>
      <c r="B710" s="89" t="s">
        <v>89</v>
      </c>
      <c r="C710" s="52">
        <f t="shared" ref="C710:F710" si="264">C711+C712+C713+C714+C715</f>
        <v>0</v>
      </c>
      <c r="D710" s="52">
        <f t="shared" ref="D710:E710" si="265">D711+D712+D713+D714+D715</f>
        <v>0</v>
      </c>
      <c r="E710" s="52">
        <f t="shared" si="265"/>
        <v>0</v>
      </c>
      <c r="F710" s="52">
        <f t="shared" si="264"/>
        <v>0</v>
      </c>
      <c r="G710" s="52">
        <f>G711</f>
        <v>0</v>
      </c>
      <c r="H710" s="52">
        <f>H711</f>
        <v>0</v>
      </c>
      <c r="I710" s="9"/>
      <c r="J710" s="41"/>
    </row>
    <row r="711" spans="1:10" ht="15.75" hidden="1" customHeight="1" x14ac:dyDescent="0.25">
      <c r="A711" s="35"/>
      <c r="B711" s="75"/>
      <c r="C711" s="55"/>
      <c r="D711" s="55"/>
      <c r="E711" s="55"/>
      <c r="F711" s="55"/>
      <c r="G711" s="46"/>
      <c r="H711" s="46"/>
      <c r="I711" s="16"/>
      <c r="J711" s="41"/>
    </row>
    <row r="712" spans="1:10" ht="15.75" hidden="1" customHeight="1" x14ac:dyDescent="0.25">
      <c r="A712" s="35"/>
      <c r="B712" s="75"/>
      <c r="C712" s="55"/>
      <c r="D712" s="55"/>
      <c r="E712" s="55"/>
      <c r="F712" s="55"/>
      <c r="G712" s="46"/>
      <c r="H712" s="46"/>
      <c r="I712" s="16"/>
      <c r="J712" s="41"/>
    </row>
    <row r="713" spans="1:10" ht="15.75" hidden="1" customHeight="1" x14ac:dyDescent="0.25">
      <c r="A713" s="35"/>
      <c r="B713" s="135"/>
      <c r="C713" s="55"/>
      <c r="D713" s="55"/>
      <c r="E713" s="55"/>
      <c r="F713" s="55"/>
      <c r="G713" s="46"/>
      <c r="H713" s="46"/>
      <c r="I713" s="16"/>
      <c r="J713" s="41"/>
    </row>
    <row r="714" spans="1:10" ht="15.75" hidden="1" customHeight="1" x14ac:dyDescent="0.25">
      <c r="A714" s="35"/>
      <c r="B714" s="135"/>
      <c r="C714" s="55"/>
      <c r="D714" s="55"/>
      <c r="E714" s="55"/>
      <c r="F714" s="55"/>
      <c r="G714" s="46"/>
      <c r="H714" s="46"/>
      <c r="I714" s="16"/>
      <c r="J714" s="41"/>
    </row>
    <row r="715" spans="1:10" ht="15.75" hidden="1" customHeight="1" x14ac:dyDescent="0.25">
      <c r="A715" s="35"/>
      <c r="B715" s="135"/>
      <c r="C715" s="55"/>
      <c r="D715" s="55"/>
      <c r="E715" s="55"/>
      <c r="F715" s="55"/>
      <c r="G715" s="46"/>
      <c r="H715" s="46"/>
      <c r="I715" s="9"/>
      <c r="J715" s="41"/>
    </row>
    <row r="716" spans="1:10" ht="38.25" hidden="1" customHeight="1" x14ac:dyDescent="0.25">
      <c r="A716" s="35"/>
      <c r="B716" s="135" t="s">
        <v>66</v>
      </c>
      <c r="C716" s="52">
        <f t="shared" ref="C716:F716" si="266">C717+C718+C719+C720+C721</f>
        <v>0</v>
      </c>
      <c r="D716" s="52">
        <f t="shared" ref="D716:E716" si="267">D717+D718+D719+D720+D721</f>
        <v>0</v>
      </c>
      <c r="E716" s="52">
        <f t="shared" si="267"/>
        <v>0</v>
      </c>
      <c r="F716" s="52">
        <f t="shared" si="266"/>
        <v>0</v>
      </c>
      <c r="G716" s="46"/>
      <c r="H716" s="46"/>
      <c r="I716" s="16"/>
      <c r="J716" s="41"/>
    </row>
    <row r="717" spans="1:10" ht="15.75" hidden="1" customHeight="1" x14ac:dyDescent="0.25">
      <c r="A717" s="35"/>
      <c r="B717" s="135"/>
      <c r="C717" s="55"/>
      <c r="D717" s="55"/>
      <c r="E717" s="55"/>
      <c r="F717" s="55"/>
      <c r="G717" s="46"/>
      <c r="H717" s="46"/>
      <c r="I717" s="16"/>
      <c r="J717" s="41"/>
    </row>
    <row r="718" spans="1:10" ht="15.75" hidden="1" customHeight="1" x14ac:dyDescent="0.25">
      <c r="A718" s="35"/>
      <c r="B718" s="135"/>
      <c r="C718" s="55"/>
      <c r="D718" s="55"/>
      <c r="E718" s="55"/>
      <c r="F718" s="55"/>
      <c r="G718" s="46"/>
      <c r="H718" s="46"/>
      <c r="I718" s="16"/>
      <c r="J718" s="41"/>
    </row>
    <row r="719" spans="1:10" ht="15.75" hidden="1" customHeight="1" x14ac:dyDescent="0.25">
      <c r="A719" s="35"/>
      <c r="B719" s="135"/>
      <c r="C719" s="55"/>
      <c r="D719" s="55"/>
      <c r="E719" s="55"/>
      <c r="F719" s="55"/>
      <c r="G719" s="46"/>
      <c r="H719" s="46"/>
      <c r="I719" s="16"/>
      <c r="J719" s="41"/>
    </row>
    <row r="720" spans="1:10" ht="15.75" hidden="1" customHeight="1" x14ac:dyDescent="0.25">
      <c r="A720" s="35"/>
      <c r="B720" s="135"/>
      <c r="C720" s="55"/>
      <c r="D720" s="55"/>
      <c r="E720" s="55"/>
      <c r="F720" s="55"/>
      <c r="G720" s="46"/>
      <c r="H720" s="46"/>
      <c r="I720" s="16"/>
      <c r="J720" s="41"/>
    </row>
    <row r="721" spans="1:10" ht="15.75" hidden="1" customHeight="1" x14ac:dyDescent="0.25">
      <c r="A721" s="35"/>
      <c r="B721" s="135"/>
      <c r="C721" s="55"/>
      <c r="D721" s="55"/>
      <c r="E721" s="55"/>
      <c r="F721" s="55"/>
      <c r="G721" s="46"/>
      <c r="H721" s="46"/>
      <c r="I721" s="16"/>
      <c r="J721" s="41"/>
    </row>
    <row r="722" spans="1:10" ht="25.5" hidden="1" customHeight="1" x14ac:dyDescent="0.25">
      <c r="A722" s="35"/>
      <c r="B722" s="135" t="s">
        <v>181</v>
      </c>
      <c r="C722" s="52">
        <f t="shared" ref="C722:F722" si="268">C723</f>
        <v>0</v>
      </c>
      <c r="D722" s="52">
        <f t="shared" si="268"/>
        <v>0</v>
      </c>
      <c r="E722" s="52">
        <f t="shared" si="268"/>
        <v>0</v>
      </c>
      <c r="F722" s="52">
        <f t="shared" si="268"/>
        <v>0</v>
      </c>
      <c r="G722" s="46"/>
      <c r="H722" s="46"/>
      <c r="I722" s="16"/>
      <c r="J722" s="41"/>
    </row>
    <row r="723" spans="1:10" ht="15.75" hidden="1" customHeight="1" x14ac:dyDescent="0.25">
      <c r="A723" s="35"/>
      <c r="B723" s="135"/>
      <c r="C723" s="52"/>
      <c r="D723" s="55"/>
      <c r="E723" s="55"/>
      <c r="F723" s="52"/>
      <c r="G723" s="46"/>
      <c r="H723" s="46"/>
      <c r="I723" s="16"/>
      <c r="J723" s="41"/>
    </row>
    <row r="724" spans="1:10" ht="38.25" hidden="1" customHeight="1" x14ac:dyDescent="0.25">
      <c r="A724" s="35"/>
      <c r="B724" s="136" t="s">
        <v>395</v>
      </c>
      <c r="C724" s="52">
        <f t="shared" ref="C724:F724" si="269">C725+C726+C727+C728</f>
        <v>0</v>
      </c>
      <c r="D724" s="52"/>
      <c r="E724" s="52"/>
      <c r="F724" s="52">
        <f t="shared" si="269"/>
        <v>0</v>
      </c>
      <c r="G724" s="46"/>
      <c r="H724" s="46"/>
      <c r="I724" s="9"/>
      <c r="J724" s="41"/>
    </row>
    <row r="725" spans="1:10" ht="15.75" hidden="1" customHeight="1" x14ac:dyDescent="0.25">
      <c r="A725" s="35"/>
      <c r="B725" s="136"/>
      <c r="C725" s="52"/>
      <c r="D725" s="52"/>
      <c r="E725" s="52"/>
      <c r="F725" s="52"/>
      <c r="G725" s="46"/>
      <c r="H725" s="46"/>
      <c r="I725" s="16"/>
      <c r="J725" s="41"/>
    </row>
    <row r="726" spans="1:10" ht="15.75" hidden="1" customHeight="1" x14ac:dyDescent="0.25">
      <c r="A726" s="35"/>
      <c r="B726" s="75"/>
      <c r="C726" s="138"/>
      <c r="D726" s="55"/>
      <c r="E726" s="55"/>
      <c r="F726" s="55"/>
      <c r="G726" s="46"/>
      <c r="H726" s="46"/>
      <c r="I726" s="16"/>
      <c r="J726" s="41"/>
    </row>
    <row r="727" spans="1:10" ht="15.75" hidden="1" customHeight="1" x14ac:dyDescent="0.25">
      <c r="A727" s="35"/>
      <c r="B727" s="75"/>
      <c r="C727" s="138"/>
      <c r="D727" s="55"/>
      <c r="E727" s="55"/>
      <c r="F727" s="55"/>
      <c r="G727" s="46"/>
      <c r="H727" s="46"/>
      <c r="I727" s="16"/>
      <c r="J727" s="41"/>
    </row>
    <row r="728" spans="1:10" ht="15.75" hidden="1" customHeight="1" x14ac:dyDescent="0.25">
      <c r="A728" s="35"/>
      <c r="B728" s="75"/>
      <c r="C728" s="138"/>
      <c r="D728" s="55"/>
      <c r="E728" s="55"/>
      <c r="F728" s="55"/>
      <c r="G728" s="46"/>
      <c r="H728" s="46"/>
      <c r="I728" s="9"/>
      <c r="J728" s="41"/>
    </row>
    <row r="729" spans="1:10" ht="25.5" hidden="1" customHeight="1" x14ac:dyDescent="0.25">
      <c r="A729" s="35"/>
      <c r="B729" s="136" t="s">
        <v>70</v>
      </c>
      <c r="C729" s="137">
        <f t="shared" ref="C729:F729" si="270">C730+C731+C732+C733</f>
        <v>0</v>
      </c>
      <c r="D729" s="137">
        <f t="shared" ref="D729:E729" si="271">D730+D731+D732+D733</f>
        <v>0</v>
      </c>
      <c r="E729" s="137">
        <f t="shared" si="271"/>
        <v>0</v>
      </c>
      <c r="F729" s="137">
        <f t="shared" si="270"/>
        <v>0</v>
      </c>
      <c r="G729" s="46"/>
      <c r="H729" s="46"/>
      <c r="I729" s="9"/>
      <c r="J729" s="41"/>
    </row>
    <row r="730" spans="1:10" ht="15.75" hidden="1" customHeight="1" x14ac:dyDescent="0.25">
      <c r="A730" s="35"/>
      <c r="B730" s="75"/>
      <c r="C730" s="138"/>
      <c r="D730" s="55"/>
      <c r="E730" s="55"/>
      <c r="F730" s="55"/>
      <c r="G730" s="46"/>
      <c r="H730" s="46"/>
      <c r="I730" s="16"/>
      <c r="J730" s="41"/>
    </row>
    <row r="731" spans="1:10" ht="15.75" hidden="1" customHeight="1" x14ac:dyDescent="0.25">
      <c r="A731" s="35"/>
      <c r="B731" s="75"/>
      <c r="C731" s="138"/>
      <c r="D731" s="55"/>
      <c r="E731" s="55"/>
      <c r="F731" s="55"/>
      <c r="G731" s="46"/>
      <c r="H731" s="46"/>
      <c r="I731" s="16"/>
      <c r="J731" s="41"/>
    </row>
    <row r="732" spans="1:10" ht="15.75" hidden="1" customHeight="1" x14ac:dyDescent="0.25">
      <c r="A732" s="35"/>
      <c r="B732" s="75"/>
      <c r="C732" s="138"/>
      <c r="D732" s="55"/>
      <c r="E732" s="55"/>
      <c r="F732" s="55"/>
      <c r="G732" s="46"/>
      <c r="H732" s="46"/>
      <c r="I732" s="16"/>
      <c r="J732" s="41"/>
    </row>
    <row r="733" spans="1:10" ht="15.75" hidden="1" customHeight="1" x14ac:dyDescent="0.25">
      <c r="A733" s="35"/>
      <c r="B733" s="75"/>
      <c r="C733" s="138"/>
      <c r="D733" s="55"/>
      <c r="E733" s="55"/>
      <c r="F733" s="55"/>
      <c r="G733" s="46"/>
      <c r="H733" s="46"/>
      <c r="I733" s="9"/>
      <c r="J733" s="41"/>
    </row>
    <row r="734" spans="1:10" ht="25.5" hidden="1" customHeight="1" x14ac:dyDescent="0.25">
      <c r="A734" s="35"/>
      <c r="B734" s="136" t="s">
        <v>201</v>
      </c>
      <c r="C734" s="137">
        <f t="shared" ref="C734:F734" si="272">C735+C736+C737</f>
        <v>0</v>
      </c>
      <c r="D734" s="137">
        <f t="shared" ref="D734:E734" si="273">D735+D736+D737</f>
        <v>0</v>
      </c>
      <c r="E734" s="137">
        <f t="shared" si="273"/>
        <v>0</v>
      </c>
      <c r="F734" s="137">
        <f t="shared" si="272"/>
        <v>0</v>
      </c>
      <c r="G734" s="46"/>
      <c r="H734" s="46"/>
      <c r="I734" s="9"/>
      <c r="J734" s="41"/>
    </row>
    <row r="735" spans="1:10" ht="15.75" hidden="1" customHeight="1" x14ac:dyDescent="0.25">
      <c r="A735" s="35"/>
      <c r="B735" s="75"/>
      <c r="C735" s="138"/>
      <c r="D735" s="55"/>
      <c r="E735" s="55"/>
      <c r="F735" s="55"/>
      <c r="G735" s="46"/>
      <c r="H735" s="46"/>
      <c r="I735" s="16"/>
      <c r="J735" s="41"/>
    </row>
    <row r="736" spans="1:10" ht="15.75" hidden="1" customHeight="1" x14ac:dyDescent="0.25">
      <c r="A736" s="35"/>
      <c r="B736" s="75"/>
      <c r="C736" s="138"/>
      <c r="D736" s="55"/>
      <c r="E736" s="55"/>
      <c r="F736" s="55"/>
      <c r="G736" s="46"/>
      <c r="H736" s="46"/>
      <c r="I736" s="9"/>
      <c r="J736" s="41"/>
    </row>
    <row r="737" spans="1:10" ht="15.75" hidden="1" customHeight="1" x14ac:dyDescent="0.25">
      <c r="A737" s="35"/>
      <c r="B737" s="75"/>
      <c r="C737" s="138"/>
      <c r="D737" s="55"/>
      <c r="E737" s="55"/>
      <c r="F737" s="55"/>
      <c r="G737" s="46"/>
      <c r="H737" s="46"/>
      <c r="I737" s="16"/>
      <c r="J737" s="41"/>
    </row>
    <row r="738" spans="1:10" ht="25.5" hidden="1" customHeight="1" x14ac:dyDescent="0.25">
      <c r="A738" s="35"/>
      <c r="B738" s="135" t="s">
        <v>71</v>
      </c>
      <c r="C738" s="137">
        <f>C739+C740</f>
        <v>0</v>
      </c>
      <c r="D738" s="137"/>
      <c r="E738" s="137"/>
      <c r="F738" s="137">
        <f t="shared" ref="F738:H738" si="274">F739+F740</f>
        <v>0</v>
      </c>
      <c r="G738" s="137">
        <f t="shared" si="274"/>
        <v>0</v>
      </c>
      <c r="H738" s="137">
        <f t="shared" si="274"/>
        <v>0</v>
      </c>
      <c r="I738" s="9"/>
      <c r="J738" s="41"/>
    </row>
    <row r="739" spans="1:10" ht="15.75" hidden="1" customHeight="1" x14ac:dyDescent="0.25">
      <c r="A739" s="35"/>
      <c r="B739" s="75"/>
      <c r="C739" s="138"/>
      <c r="D739" s="55"/>
      <c r="E739" s="55"/>
      <c r="F739" s="55"/>
      <c r="G739" s="46"/>
      <c r="H739" s="46"/>
      <c r="I739" s="16"/>
      <c r="J739" s="41"/>
    </row>
    <row r="740" spans="1:10" ht="15.75" hidden="1" customHeight="1" x14ac:dyDescent="0.25">
      <c r="A740" s="35"/>
      <c r="B740" s="75"/>
      <c r="C740" s="138"/>
      <c r="D740" s="55"/>
      <c r="E740" s="55"/>
      <c r="F740" s="55"/>
      <c r="G740" s="46"/>
      <c r="H740" s="46"/>
      <c r="I740" s="16"/>
      <c r="J740" s="41"/>
    </row>
    <row r="741" spans="1:10" ht="15.75" x14ac:dyDescent="0.25">
      <c r="A741" s="35"/>
      <c r="B741" s="135" t="s">
        <v>54</v>
      </c>
      <c r="C741" s="137">
        <f>SUM(C742:C762)</f>
        <v>0</v>
      </c>
      <c r="D741" s="137">
        <f t="shared" ref="D741:E741" si="275">SUM(D742:D762)</f>
        <v>11500000</v>
      </c>
      <c r="E741" s="137">
        <f t="shared" si="275"/>
        <v>0</v>
      </c>
      <c r="F741" s="137">
        <f>SUM(F742:F762)</f>
        <v>0</v>
      </c>
      <c r="G741" s="46"/>
      <c r="H741" s="46"/>
      <c r="I741" s="9"/>
      <c r="J741" s="41"/>
    </row>
    <row r="742" spans="1:10" ht="39" hidden="1" customHeight="1" x14ac:dyDescent="0.25">
      <c r="A742" s="35"/>
      <c r="B742" s="75"/>
      <c r="C742" s="138"/>
      <c r="D742" s="55"/>
      <c r="E742" s="55"/>
      <c r="F742" s="55"/>
      <c r="G742" s="46"/>
      <c r="H742" s="46"/>
      <c r="I742" s="16"/>
      <c r="J742" s="41"/>
    </row>
    <row r="743" spans="1:10" ht="15.75" hidden="1" customHeight="1" x14ac:dyDescent="0.25">
      <c r="A743" s="35"/>
      <c r="B743" s="75"/>
      <c r="C743" s="138"/>
      <c r="D743" s="55"/>
      <c r="E743" s="55"/>
      <c r="F743" s="55"/>
      <c r="G743" s="46"/>
      <c r="H743" s="46"/>
      <c r="I743" s="16"/>
      <c r="J743" s="41"/>
    </row>
    <row r="744" spans="1:10" ht="15.75" hidden="1" customHeight="1" x14ac:dyDescent="0.25">
      <c r="A744" s="35"/>
      <c r="B744" s="75"/>
      <c r="C744" s="138"/>
      <c r="D744" s="55"/>
      <c r="E744" s="55"/>
      <c r="F744" s="55"/>
      <c r="G744" s="46"/>
      <c r="H744" s="46"/>
      <c r="I744" s="9"/>
      <c r="J744" s="41"/>
    </row>
    <row r="745" spans="1:10" ht="15.75" hidden="1" customHeight="1" x14ac:dyDescent="0.25">
      <c r="A745" s="35"/>
      <c r="B745" s="78"/>
      <c r="C745" s="138"/>
      <c r="D745" s="55"/>
      <c r="E745" s="55"/>
      <c r="F745" s="55"/>
      <c r="G745" s="46"/>
      <c r="H745" s="46"/>
      <c r="I745" s="16"/>
      <c r="J745" s="41"/>
    </row>
    <row r="746" spans="1:10" ht="15.75" hidden="1" customHeight="1" x14ac:dyDescent="0.25">
      <c r="A746" s="35"/>
      <c r="B746" s="78"/>
      <c r="C746" s="138"/>
      <c r="D746" s="55"/>
      <c r="E746" s="55"/>
      <c r="F746" s="55"/>
      <c r="G746" s="46"/>
      <c r="H746" s="46"/>
      <c r="I746" s="16"/>
      <c r="J746" s="41"/>
    </row>
    <row r="747" spans="1:10" ht="73.150000000000006" hidden="1" customHeight="1" x14ac:dyDescent="0.25">
      <c r="A747" s="35"/>
      <c r="B747" s="78"/>
      <c r="C747" s="138"/>
      <c r="D747" s="55"/>
      <c r="E747" s="55"/>
      <c r="F747" s="55"/>
      <c r="G747" s="42"/>
      <c r="H747" s="46"/>
      <c r="I747" s="16"/>
      <c r="J747" s="41"/>
    </row>
    <row r="748" spans="1:10" ht="15.75" hidden="1" customHeight="1" x14ac:dyDescent="0.25">
      <c r="A748" s="35"/>
      <c r="B748" s="78"/>
      <c r="C748" s="138"/>
      <c r="D748" s="55"/>
      <c r="E748" s="55"/>
      <c r="F748" s="55"/>
      <c r="G748" s="42"/>
      <c r="H748" s="46"/>
      <c r="I748" s="9"/>
      <c r="J748" s="41"/>
    </row>
    <row r="749" spans="1:10" ht="40.5" hidden="1" customHeight="1" x14ac:dyDescent="0.25">
      <c r="A749" s="35"/>
      <c r="B749" s="78"/>
      <c r="C749" s="138"/>
      <c r="D749" s="55"/>
      <c r="E749" s="55"/>
      <c r="F749" s="55"/>
      <c r="G749" s="42"/>
      <c r="H749" s="46"/>
      <c r="I749" s="16"/>
      <c r="J749" s="41"/>
    </row>
    <row r="750" spans="1:10" ht="40.5" hidden="1" customHeight="1" x14ac:dyDescent="0.25">
      <c r="A750" s="35"/>
      <c r="B750" s="78"/>
      <c r="C750" s="138"/>
      <c r="D750" s="55"/>
      <c r="E750" s="55"/>
      <c r="F750" s="55"/>
      <c r="G750" s="46"/>
      <c r="H750" s="46"/>
      <c r="I750" s="16"/>
      <c r="J750" s="41"/>
    </row>
    <row r="751" spans="1:10" ht="38.25" x14ac:dyDescent="0.25">
      <c r="A751" s="35"/>
      <c r="B751" s="78"/>
      <c r="C751" s="138"/>
      <c r="D751" s="55">
        <f>8000000+1000000+650000+2500000-650000</f>
        <v>11500000</v>
      </c>
      <c r="E751" s="55"/>
      <c r="F751" s="55"/>
      <c r="G751" s="46"/>
      <c r="H751" s="46"/>
      <c r="I751" s="16" t="s">
        <v>510</v>
      </c>
      <c r="J751" s="41"/>
    </row>
    <row r="752" spans="1:10" ht="47.45" hidden="1" customHeight="1" x14ac:dyDescent="0.25">
      <c r="A752" s="35"/>
      <c r="B752" s="78"/>
      <c r="C752" s="138"/>
      <c r="D752" s="55"/>
      <c r="E752" s="55"/>
      <c r="F752" s="55"/>
      <c r="G752" s="46"/>
      <c r="H752" s="46"/>
      <c r="I752" s="16"/>
      <c r="J752" s="41"/>
    </row>
    <row r="753" spans="1:10" ht="15.75" hidden="1" customHeight="1" x14ac:dyDescent="0.25">
      <c r="A753" s="35"/>
      <c r="B753" s="78"/>
      <c r="C753" s="138"/>
      <c r="D753" s="55"/>
      <c r="E753" s="55"/>
      <c r="F753" s="55"/>
      <c r="G753" s="46"/>
      <c r="H753" s="46"/>
      <c r="I753" s="16"/>
      <c r="J753" s="41"/>
    </row>
    <row r="754" spans="1:10" ht="15.75" hidden="1" customHeight="1" x14ac:dyDescent="0.25">
      <c r="A754" s="35"/>
      <c r="B754" s="78"/>
      <c r="C754" s="138"/>
      <c r="D754" s="55"/>
      <c r="E754" s="55"/>
      <c r="F754" s="55"/>
      <c r="G754" s="46"/>
      <c r="H754" s="46"/>
      <c r="I754" s="16"/>
      <c r="J754" s="41"/>
    </row>
    <row r="755" spans="1:10" ht="15.75" hidden="1" customHeight="1" x14ac:dyDescent="0.25">
      <c r="A755" s="35"/>
      <c r="B755" s="78"/>
      <c r="C755" s="138"/>
      <c r="D755" s="55"/>
      <c r="E755" s="55"/>
      <c r="F755" s="55"/>
      <c r="G755" s="46"/>
      <c r="H755" s="46"/>
      <c r="I755" s="16"/>
      <c r="J755" s="41"/>
    </row>
    <row r="756" spans="1:10" ht="15.75" hidden="1" customHeight="1" x14ac:dyDescent="0.25">
      <c r="A756" s="35"/>
      <c r="B756" s="78"/>
      <c r="C756" s="138"/>
      <c r="D756" s="55"/>
      <c r="E756" s="55"/>
      <c r="F756" s="55"/>
      <c r="G756" s="46"/>
      <c r="H756" s="46"/>
      <c r="I756" s="16"/>
      <c r="J756" s="41"/>
    </row>
    <row r="757" spans="1:10" ht="15.75" hidden="1" customHeight="1" x14ac:dyDescent="0.25">
      <c r="A757" s="35"/>
      <c r="B757" s="78"/>
      <c r="C757" s="138"/>
      <c r="D757" s="55"/>
      <c r="E757" s="55"/>
      <c r="F757" s="55"/>
      <c r="G757" s="46"/>
      <c r="H757" s="46"/>
      <c r="I757" s="16"/>
      <c r="J757" s="41"/>
    </row>
    <row r="758" spans="1:10" ht="15.75" hidden="1" customHeight="1" x14ac:dyDescent="0.25">
      <c r="A758" s="35"/>
      <c r="B758" s="78"/>
      <c r="C758" s="138"/>
      <c r="D758" s="55"/>
      <c r="E758" s="55"/>
      <c r="F758" s="55"/>
      <c r="G758" s="46"/>
      <c r="H758" s="46"/>
      <c r="I758" s="16"/>
      <c r="J758" s="41"/>
    </row>
    <row r="759" spans="1:10" ht="15.75" hidden="1" customHeight="1" x14ac:dyDescent="0.25">
      <c r="A759" s="35"/>
      <c r="B759" s="78"/>
      <c r="C759" s="138"/>
      <c r="D759" s="55"/>
      <c r="E759" s="55"/>
      <c r="F759" s="55"/>
      <c r="G759" s="46"/>
      <c r="H759" s="46"/>
      <c r="I759" s="9"/>
      <c r="J759" s="41"/>
    </row>
    <row r="760" spans="1:10" ht="15.75" hidden="1" customHeight="1" x14ac:dyDescent="0.25">
      <c r="A760" s="35"/>
      <c r="B760" s="78"/>
      <c r="C760" s="138"/>
      <c r="D760" s="55"/>
      <c r="E760" s="55"/>
      <c r="F760" s="55"/>
      <c r="G760" s="46"/>
      <c r="H760" s="46"/>
      <c r="I760" s="9"/>
      <c r="J760" s="41"/>
    </row>
    <row r="761" spans="1:10" ht="15.75" hidden="1" customHeight="1" x14ac:dyDescent="0.25">
      <c r="A761" s="35"/>
      <c r="B761" s="78"/>
      <c r="C761" s="138"/>
      <c r="D761" s="55"/>
      <c r="E761" s="55"/>
      <c r="F761" s="55"/>
      <c r="G761" s="46"/>
      <c r="H761" s="46"/>
      <c r="I761" s="16"/>
      <c r="J761" s="41"/>
    </row>
    <row r="762" spans="1:10" ht="15.75" hidden="1" customHeight="1" x14ac:dyDescent="0.25">
      <c r="A762" s="35"/>
      <c r="B762" s="78"/>
      <c r="C762" s="138"/>
      <c r="D762" s="55"/>
      <c r="E762" s="55"/>
      <c r="F762" s="55"/>
      <c r="G762" s="46"/>
      <c r="H762" s="46"/>
      <c r="I762" s="16"/>
      <c r="J762" s="41"/>
    </row>
    <row r="763" spans="1:10" ht="15.75" hidden="1" customHeight="1" x14ac:dyDescent="0.25">
      <c r="A763" s="35"/>
      <c r="B763" s="78"/>
      <c r="C763" s="138"/>
      <c r="D763" s="55"/>
      <c r="E763" s="55"/>
      <c r="F763" s="55"/>
      <c r="G763" s="46"/>
      <c r="H763" s="46"/>
      <c r="I763" s="16"/>
      <c r="J763" s="41"/>
    </row>
    <row r="764" spans="1:10" ht="15.75" hidden="1" customHeight="1" x14ac:dyDescent="0.25">
      <c r="A764" s="35"/>
      <c r="B764" s="78"/>
      <c r="C764" s="138"/>
      <c r="D764" s="55"/>
      <c r="E764" s="55"/>
      <c r="F764" s="55"/>
      <c r="G764" s="46"/>
      <c r="H764" s="46"/>
      <c r="I764" s="9"/>
      <c r="J764" s="41"/>
    </row>
    <row r="765" spans="1:10" ht="48" hidden="1" customHeight="1" x14ac:dyDescent="0.25">
      <c r="A765" s="35"/>
      <c r="B765" s="135" t="s">
        <v>182</v>
      </c>
      <c r="C765" s="137">
        <f t="shared" ref="C765:F765" si="276">C766+C767+C768</f>
        <v>0</v>
      </c>
      <c r="D765" s="137">
        <f t="shared" ref="D765:E765" si="277">D766+D767+D768</f>
        <v>0</v>
      </c>
      <c r="E765" s="137">
        <f t="shared" si="277"/>
        <v>0</v>
      </c>
      <c r="F765" s="137">
        <f t="shared" si="276"/>
        <v>0</v>
      </c>
      <c r="G765" s="46"/>
      <c r="H765" s="46"/>
      <c r="I765" s="9"/>
      <c r="J765" s="41"/>
    </row>
    <row r="766" spans="1:10" ht="15.75" hidden="1" customHeight="1" x14ac:dyDescent="0.25">
      <c r="A766" s="35"/>
      <c r="B766" s="75"/>
      <c r="C766" s="138"/>
      <c r="D766" s="55"/>
      <c r="E766" s="55"/>
      <c r="F766" s="55"/>
      <c r="G766" s="46"/>
      <c r="H766" s="46"/>
      <c r="I766" s="16"/>
      <c r="J766" s="41"/>
    </row>
    <row r="767" spans="1:10" ht="15.75" hidden="1" customHeight="1" x14ac:dyDescent="0.25">
      <c r="A767" s="35"/>
      <c r="B767" s="75"/>
      <c r="C767" s="138"/>
      <c r="D767" s="55"/>
      <c r="E767" s="55"/>
      <c r="F767" s="55"/>
      <c r="G767" s="46"/>
      <c r="H767" s="46"/>
      <c r="I767" s="16"/>
      <c r="J767" s="41"/>
    </row>
    <row r="768" spans="1:10" ht="15.75" hidden="1" customHeight="1" x14ac:dyDescent="0.25">
      <c r="A768" s="35"/>
      <c r="B768" s="75"/>
      <c r="C768" s="138"/>
      <c r="D768" s="55"/>
      <c r="E768" s="55"/>
      <c r="F768" s="55"/>
      <c r="G768" s="46"/>
      <c r="H768" s="46"/>
      <c r="I768" s="16"/>
      <c r="J768" s="41"/>
    </row>
    <row r="769" spans="1:10" ht="25.5" hidden="1" customHeight="1" x14ac:dyDescent="0.25">
      <c r="A769" s="35"/>
      <c r="B769" s="70" t="s">
        <v>104</v>
      </c>
      <c r="C769" s="137">
        <f t="shared" ref="C769:F769" si="278">C770+C771+C772</f>
        <v>0</v>
      </c>
      <c r="D769" s="137">
        <f t="shared" ref="D769:E769" si="279">D770+D771+D772</f>
        <v>0</v>
      </c>
      <c r="E769" s="137">
        <f t="shared" si="279"/>
        <v>0</v>
      </c>
      <c r="F769" s="137">
        <f t="shared" si="278"/>
        <v>0</v>
      </c>
      <c r="G769" s="134"/>
      <c r="H769" s="134"/>
      <c r="I769" s="27"/>
      <c r="J769" s="41"/>
    </row>
    <row r="770" spans="1:10" ht="15.75" hidden="1" customHeight="1" x14ac:dyDescent="0.25">
      <c r="A770" s="35"/>
      <c r="B770" s="135"/>
      <c r="C770" s="137"/>
      <c r="D770" s="55"/>
      <c r="E770" s="55"/>
      <c r="F770" s="52"/>
      <c r="G770" s="134"/>
      <c r="H770" s="134"/>
      <c r="I770" s="16"/>
      <c r="J770" s="41"/>
    </row>
    <row r="771" spans="1:10" ht="15.75" hidden="1" customHeight="1" x14ac:dyDescent="0.25">
      <c r="A771" s="35"/>
      <c r="B771" s="78"/>
      <c r="C771" s="138"/>
      <c r="D771" s="55"/>
      <c r="E771" s="55"/>
      <c r="F771" s="55"/>
      <c r="G771" s="46"/>
      <c r="H771" s="46"/>
      <c r="I771" s="16"/>
      <c r="J771" s="41"/>
    </row>
    <row r="772" spans="1:10" ht="15.75" hidden="1" customHeight="1" x14ac:dyDescent="0.25">
      <c r="A772" s="35"/>
      <c r="B772" s="78"/>
      <c r="C772" s="138"/>
      <c r="D772" s="55"/>
      <c r="E772" s="55"/>
      <c r="F772" s="55"/>
      <c r="G772" s="46"/>
      <c r="H772" s="46"/>
      <c r="I772" s="16"/>
      <c r="J772" s="41"/>
    </row>
    <row r="773" spans="1:10" ht="25.5" hidden="1" customHeight="1" x14ac:dyDescent="0.25">
      <c r="A773" s="35"/>
      <c r="B773" s="103" t="s">
        <v>176</v>
      </c>
      <c r="C773" s="137">
        <f t="shared" ref="C773:F773" si="280">C774+C775+C776+C777</f>
        <v>0</v>
      </c>
      <c r="D773" s="137">
        <f t="shared" ref="D773:E773" si="281">D774+D775+D776+D777</f>
        <v>0</v>
      </c>
      <c r="E773" s="137">
        <f t="shared" si="281"/>
        <v>0</v>
      </c>
      <c r="F773" s="137">
        <f t="shared" si="280"/>
        <v>0</v>
      </c>
      <c r="G773" s="46"/>
      <c r="H773" s="46"/>
      <c r="I773" s="26"/>
      <c r="J773" s="41"/>
    </row>
    <row r="774" spans="1:10" ht="15.75" hidden="1" customHeight="1" x14ac:dyDescent="0.25">
      <c r="A774" s="35"/>
      <c r="B774" s="139"/>
      <c r="C774" s="138"/>
      <c r="D774" s="55"/>
      <c r="E774" s="55"/>
      <c r="F774" s="55"/>
      <c r="G774" s="46"/>
      <c r="H774" s="46"/>
      <c r="I774" s="16"/>
      <c r="J774" s="41"/>
    </row>
    <row r="775" spans="1:10" ht="15.75" hidden="1" customHeight="1" x14ac:dyDescent="0.25">
      <c r="A775" s="35"/>
      <c r="B775" s="78"/>
      <c r="C775" s="138"/>
      <c r="D775" s="55"/>
      <c r="E775" s="55"/>
      <c r="F775" s="55"/>
      <c r="G775" s="46"/>
      <c r="H775" s="46"/>
      <c r="I775" s="16"/>
      <c r="J775" s="41"/>
    </row>
    <row r="776" spans="1:10" ht="15.75" hidden="1" customHeight="1" x14ac:dyDescent="0.25">
      <c r="A776" s="35"/>
      <c r="B776" s="78"/>
      <c r="C776" s="138"/>
      <c r="D776" s="55"/>
      <c r="E776" s="55"/>
      <c r="F776" s="55"/>
      <c r="G776" s="46"/>
      <c r="H776" s="46"/>
      <c r="I776" s="16"/>
      <c r="J776" s="41"/>
    </row>
    <row r="777" spans="1:10" ht="15.75" hidden="1" customHeight="1" x14ac:dyDescent="0.25">
      <c r="A777" s="35"/>
      <c r="B777" s="78"/>
      <c r="C777" s="138"/>
      <c r="D777" s="55"/>
      <c r="E777" s="55"/>
      <c r="F777" s="55"/>
      <c r="G777" s="46"/>
      <c r="H777" s="46"/>
      <c r="I777" s="16"/>
      <c r="J777" s="41"/>
    </row>
    <row r="778" spans="1:10" ht="38.25" x14ac:dyDescent="0.25">
      <c r="A778" s="35"/>
      <c r="B778" s="135" t="s">
        <v>450</v>
      </c>
      <c r="C778" s="137">
        <f t="shared" ref="C778:F778" si="282">C779+C780+C781+C782</f>
        <v>0</v>
      </c>
      <c r="D778" s="137">
        <f t="shared" ref="D778:E778" si="283">D779+D780+D781+D782</f>
        <v>4500000</v>
      </c>
      <c r="E778" s="137">
        <f t="shared" si="283"/>
        <v>0</v>
      </c>
      <c r="F778" s="137">
        <f t="shared" si="282"/>
        <v>0</v>
      </c>
      <c r="G778" s="46"/>
      <c r="H778" s="46"/>
      <c r="I778" s="16"/>
      <c r="J778" s="41"/>
    </row>
    <row r="779" spans="1:10" ht="15.75" x14ac:dyDescent="0.25">
      <c r="A779" s="35"/>
      <c r="B779" s="75"/>
      <c r="C779" s="138"/>
      <c r="D779" s="55">
        <v>600000</v>
      </c>
      <c r="E779" s="55"/>
      <c r="F779" s="55"/>
      <c r="G779" s="46"/>
      <c r="H779" s="46"/>
      <c r="I779" s="168" t="s">
        <v>514</v>
      </c>
      <c r="J779" s="41"/>
    </row>
    <row r="780" spans="1:10" ht="45.75" customHeight="1" x14ac:dyDescent="0.25">
      <c r="A780" s="35"/>
      <c r="B780" s="75"/>
      <c r="C780" s="138"/>
      <c r="D780" s="55">
        <v>3900000</v>
      </c>
      <c r="E780" s="55"/>
      <c r="F780" s="55"/>
      <c r="G780" s="46"/>
      <c r="H780" s="46"/>
      <c r="I780" s="16" t="s">
        <v>446</v>
      </c>
      <c r="J780" s="41"/>
    </row>
    <row r="781" spans="1:10" ht="15.75" hidden="1" customHeight="1" x14ac:dyDescent="0.25">
      <c r="A781" s="35"/>
      <c r="B781" s="75"/>
      <c r="C781" s="138"/>
      <c r="D781" s="55"/>
      <c r="E781" s="55"/>
      <c r="F781" s="55"/>
      <c r="G781" s="46"/>
      <c r="H781" s="46"/>
      <c r="I781" s="16"/>
      <c r="J781" s="41"/>
    </row>
    <row r="782" spans="1:10" ht="15.75" hidden="1" customHeight="1" x14ac:dyDescent="0.25">
      <c r="A782" s="35"/>
      <c r="B782" s="75"/>
      <c r="C782" s="138"/>
      <c r="D782" s="55"/>
      <c r="E782" s="55"/>
      <c r="F782" s="55"/>
      <c r="G782" s="46"/>
      <c r="H782" s="46"/>
      <c r="I782" s="16"/>
      <c r="J782" s="41"/>
    </row>
    <row r="783" spans="1:10" ht="33" hidden="1" customHeight="1" x14ac:dyDescent="0.25">
      <c r="A783" s="35"/>
      <c r="B783" s="70" t="s">
        <v>184</v>
      </c>
      <c r="C783" s="137">
        <f t="shared" ref="C783:F783" si="284">C784+C785</f>
        <v>0</v>
      </c>
      <c r="D783" s="137">
        <f t="shared" ref="D783:E783" si="285">D784+D785</f>
        <v>0</v>
      </c>
      <c r="E783" s="137">
        <f t="shared" si="285"/>
        <v>0</v>
      </c>
      <c r="F783" s="137">
        <f t="shared" si="284"/>
        <v>0</v>
      </c>
      <c r="G783" s="46"/>
      <c r="H783" s="46"/>
      <c r="I783" s="16"/>
      <c r="J783" s="41"/>
    </row>
    <row r="784" spans="1:10" ht="15.75" hidden="1" customHeight="1" x14ac:dyDescent="0.25">
      <c r="A784" s="35"/>
      <c r="B784" s="135"/>
      <c r="C784" s="137"/>
      <c r="D784" s="138"/>
      <c r="E784" s="138"/>
      <c r="F784" s="137"/>
      <c r="G784" s="46"/>
      <c r="H784" s="46"/>
      <c r="I784" s="16"/>
      <c r="J784" s="41"/>
    </row>
    <row r="785" spans="1:10" ht="15.75" hidden="1" customHeight="1" x14ac:dyDescent="0.25">
      <c r="A785" s="35"/>
      <c r="B785" s="135"/>
      <c r="C785" s="138"/>
      <c r="D785" s="55"/>
      <c r="E785" s="55"/>
      <c r="F785" s="55"/>
      <c r="G785" s="46"/>
      <c r="H785" s="46"/>
      <c r="I785" s="16"/>
      <c r="J785" s="41"/>
    </row>
    <row r="786" spans="1:10" ht="15.75" hidden="1" customHeight="1" x14ac:dyDescent="0.25">
      <c r="A786" s="35"/>
      <c r="B786" s="135"/>
      <c r="C786" s="138"/>
      <c r="D786" s="55"/>
      <c r="E786" s="55"/>
      <c r="F786" s="55"/>
      <c r="G786" s="46"/>
      <c r="H786" s="46"/>
      <c r="I786" s="16"/>
      <c r="J786" s="41"/>
    </row>
    <row r="787" spans="1:10" ht="38.25" hidden="1" customHeight="1" x14ac:dyDescent="0.25">
      <c r="A787" s="35"/>
      <c r="B787" s="135" t="s">
        <v>183</v>
      </c>
      <c r="C787" s="137">
        <f t="shared" ref="C787:F787" si="286">C788+C789+C790</f>
        <v>0</v>
      </c>
      <c r="D787" s="137">
        <f t="shared" ref="D787:E787" si="287">D788+D789+D790</f>
        <v>0</v>
      </c>
      <c r="E787" s="137">
        <f t="shared" si="287"/>
        <v>0</v>
      </c>
      <c r="F787" s="137">
        <f t="shared" si="286"/>
        <v>0</v>
      </c>
      <c r="G787" s="46"/>
      <c r="H787" s="46"/>
      <c r="I787" s="16"/>
      <c r="J787" s="41"/>
    </row>
    <row r="788" spans="1:10" ht="15.75" hidden="1" customHeight="1" x14ac:dyDescent="0.25">
      <c r="A788" s="35"/>
      <c r="B788" s="135"/>
      <c r="C788" s="138"/>
      <c r="D788" s="55"/>
      <c r="E788" s="55"/>
      <c r="F788" s="55"/>
      <c r="G788" s="46"/>
      <c r="H788" s="46"/>
      <c r="I788" s="16"/>
      <c r="J788" s="41"/>
    </row>
    <row r="789" spans="1:10" ht="15.75" hidden="1" customHeight="1" x14ac:dyDescent="0.25">
      <c r="A789" s="35"/>
      <c r="B789" s="135"/>
      <c r="C789" s="138"/>
      <c r="D789" s="55"/>
      <c r="E789" s="55"/>
      <c r="F789" s="55"/>
      <c r="G789" s="46"/>
      <c r="H789" s="46"/>
      <c r="I789" s="16"/>
      <c r="J789" s="41"/>
    </row>
    <row r="790" spans="1:10" ht="15.75" hidden="1" customHeight="1" x14ac:dyDescent="0.25">
      <c r="A790" s="35"/>
      <c r="B790" s="135"/>
      <c r="C790" s="138"/>
      <c r="D790" s="55"/>
      <c r="E790" s="55"/>
      <c r="F790" s="55"/>
      <c r="G790" s="46"/>
      <c r="H790" s="46"/>
      <c r="I790" s="16"/>
      <c r="J790" s="41"/>
    </row>
    <row r="791" spans="1:10" ht="25.5" x14ac:dyDescent="0.25">
      <c r="A791" s="35"/>
      <c r="B791" s="135" t="s">
        <v>178</v>
      </c>
      <c r="C791" s="137">
        <f t="shared" ref="C791:F791" si="288">C792+C793</f>
        <v>0</v>
      </c>
      <c r="D791" s="137">
        <f t="shared" ref="D791:E791" si="289">D792+D793</f>
        <v>1180000</v>
      </c>
      <c r="E791" s="137">
        <f t="shared" si="289"/>
        <v>0</v>
      </c>
      <c r="F791" s="137">
        <f t="shared" si="288"/>
        <v>0</v>
      </c>
      <c r="G791" s="46"/>
      <c r="H791" s="46"/>
      <c r="I791" s="9"/>
      <c r="J791" s="41"/>
    </row>
    <row r="792" spans="1:10" ht="15.75" x14ac:dyDescent="0.25">
      <c r="A792" s="35"/>
      <c r="B792" s="75"/>
      <c r="C792" s="138"/>
      <c r="D792" s="55">
        <v>1180000</v>
      </c>
      <c r="E792" s="169"/>
      <c r="F792" s="55"/>
      <c r="G792" s="46"/>
      <c r="H792" s="46"/>
      <c r="I792" s="168" t="s">
        <v>514</v>
      </c>
      <c r="J792" s="41"/>
    </row>
    <row r="793" spans="1:10" ht="15.75" hidden="1" customHeight="1" x14ac:dyDescent="0.25">
      <c r="A793" s="35"/>
      <c r="B793" s="75"/>
      <c r="C793" s="138"/>
      <c r="D793" s="55"/>
      <c r="E793" s="55"/>
      <c r="F793" s="55"/>
      <c r="G793" s="46"/>
      <c r="H793" s="46"/>
      <c r="I793" s="16"/>
      <c r="J793" s="41"/>
    </row>
    <row r="794" spans="1:10" ht="38.25" hidden="1" customHeight="1" x14ac:dyDescent="0.25">
      <c r="A794" s="35"/>
      <c r="B794" s="135" t="s">
        <v>185</v>
      </c>
      <c r="C794" s="137">
        <f t="shared" ref="C794:F794" si="290">C795+C796+C797</f>
        <v>0</v>
      </c>
      <c r="D794" s="137">
        <f t="shared" ref="D794:E794" si="291">D795+D796+D797</f>
        <v>0</v>
      </c>
      <c r="E794" s="137">
        <f t="shared" si="291"/>
        <v>0</v>
      </c>
      <c r="F794" s="137">
        <f t="shared" si="290"/>
        <v>0</v>
      </c>
      <c r="G794" s="46"/>
      <c r="H794" s="46"/>
      <c r="I794" s="16"/>
      <c r="J794" s="41"/>
    </row>
    <row r="795" spans="1:10" ht="15.75" hidden="1" customHeight="1" x14ac:dyDescent="0.25">
      <c r="A795" s="35"/>
      <c r="B795" s="75"/>
      <c r="C795" s="138"/>
      <c r="D795" s="55"/>
      <c r="E795" s="55"/>
      <c r="F795" s="55"/>
      <c r="G795" s="46"/>
      <c r="H795" s="46"/>
      <c r="I795" s="16"/>
      <c r="J795" s="41"/>
    </row>
    <row r="796" spans="1:10" ht="15.75" hidden="1" customHeight="1" x14ac:dyDescent="0.25">
      <c r="A796" s="35"/>
      <c r="B796" s="75"/>
      <c r="C796" s="138"/>
      <c r="D796" s="55"/>
      <c r="E796" s="55"/>
      <c r="F796" s="55"/>
      <c r="G796" s="46"/>
      <c r="H796" s="46"/>
      <c r="I796" s="16"/>
      <c r="J796" s="41"/>
    </row>
    <row r="797" spans="1:10" ht="15.75" hidden="1" customHeight="1" x14ac:dyDescent="0.25">
      <c r="A797" s="35"/>
      <c r="B797" s="75"/>
      <c r="C797" s="138"/>
      <c r="D797" s="55"/>
      <c r="E797" s="55"/>
      <c r="F797" s="55"/>
      <c r="G797" s="46"/>
      <c r="H797" s="46"/>
      <c r="I797" s="16"/>
      <c r="J797" s="41"/>
    </row>
    <row r="798" spans="1:10" ht="38.25" x14ac:dyDescent="0.25">
      <c r="A798" s="35"/>
      <c r="B798" s="135" t="s">
        <v>186</v>
      </c>
      <c r="C798" s="137">
        <f t="shared" ref="C798:F798" si="292">C799+C800+C801</f>
        <v>0</v>
      </c>
      <c r="D798" s="137">
        <f t="shared" ref="D798:E798" si="293">D799+D800+D801</f>
        <v>635000</v>
      </c>
      <c r="E798" s="137">
        <f t="shared" si="293"/>
        <v>0</v>
      </c>
      <c r="F798" s="137">
        <f t="shared" si="292"/>
        <v>0</v>
      </c>
      <c r="G798" s="46"/>
      <c r="H798" s="46"/>
      <c r="I798" s="16"/>
      <c r="J798" s="41"/>
    </row>
    <row r="799" spans="1:10" ht="15.75" hidden="1" customHeight="1" x14ac:dyDescent="0.25">
      <c r="A799" s="35"/>
      <c r="B799" s="75"/>
      <c r="C799" s="138"/>
      <c r="D799" s="55"/>
      <c r="E799" s="55"/>
      <c r="F799" s="55"/>
      <c r="G799" s="46"/>
      <c r="H799" s="46"/>
      <c r="I799" s="16"/>
      <c r="J799" s="41"/>
    </row>
    <row r="800" spans="1:10" ht="15.75" x14ac:dyDescent="0.25">
      <c r="A800" s="35"/>
      <c r="B800" s="75"/>
      <c r="C800" s="138"/>
      <c r="D800" s="55">
        <v>635000</v>
      </c>
      <c r="E800" s="55"/>
      <c r="F800" s="55"/>
      <c r="G800" s="46"/>
      <c r="H800" s="46"/>
      <c r="I800" s="168" t="s">
        <v>514</v>
      </c>
      <c r="J800" s="41"/>
    </row>
    <row r="801" spans="1:10" ht="15.75" hidden="1" customHeight="1" x14ac:dyDescent="0.25">
      <c r="A801" s="35"/>
      <c r="B801" s="75"/>
      <c r="C801" s="138"/>
      <c r="D801" s="55"/>
      <c r="E801" s="55"/>
      <c r="F801" s="55"/>
      <c r="G801" s="46"/>
      <c r="H801" s="46"/>
      <c r="I801" s="16"/>
      <c r="J801" s="41"/>
    </row>
    <row r="802" spans="1:10" ht="38.25" hidden="1" customHeight="1" x14ac:dyDescent="0.25">
      <c r="A802" s="35"/>
      <c r="B802" s="135" t="s">
        <v>72</v>
      </c>
      <c r="C802" s="137">
        <f t="shared" ref="C802:F802" si="294">C803+C804</f>
        <v>0</v>
      </c>
      <c r="D802" s="137"/>
      <c r="E802" s="137"/>
      <c r="F802" s="137">
        <f t="shared" si="294"/>
        <v>0</v>
      </c>
      <c r="G802" s="46"/>
      <c r="H802" s="46"/>
      <c r="I802" s="9"/>
      <c r="J802" s="41"/>
    </row>
    <row r="803" spans="1:10" ht="15.75" hidden="1" customHeight="1" x14ac:dyDescent="0.25">
      <c r="A803" s="35"/>
      <c r="B803" s="75"/>
      <c r="C803" s="138"/>
      <c r="D803" s="55"/>
      <c r="E803" s="55"/>
      <c r="F803" s="55"/>
      <c r="G803" s="46"/>
      <c r="H803" s="46"/>
      <c r="I803" s="16"/>
      <c r="J803" s="41"/>
    </row>
    <row r="804" spans="1:10" ht="15.75" hidden="1" customHeight="1" x14ac:dyDescent="0.25">
      <c r="A804" s="35"/>
      <c r="B804" s="78"/>
      <c r="C804" s="138"/>
      <c r="D804" s="55"/>
      <c r="E804" s="55"/>
      <c r="F804" s="55"/>
      <c r="G804" s="46"/>
      <c r="H804" s="46"/>
      <c r="I804" s="16"/>
      <c r="J804" s="41"/>
    </row>
    <row r="805" spans="1:10" ht="25.5" hidden="1" customHeight="1" x14ac:dyDescent="0.25">
      <c r="A805" s="35"/>
      <c r="B805" s="135" t="s">
        <v>357</v>
      </c>
      <c r="C805" s="137">
        <f>C806+C807+C808+C813</f>
        <v>0</v>
      </c>
      <c r="D805" s="137">
        <f t="shared" ref="D805:F805" si="295">D806+D807+D808+D813</f>
        <v>0</v>
      </c>
      <c r="E805" s="137">
        <f t="shared" si="295"/>
        <v>0</v>
      </c>
      <c r="F805" s="137">
        <f t="shared" si="295"/>
        <v>0</v>
      </c>
      <c r="G805" s="46"/>
      <c r="H805" s="46"/>
      <c r="I805" s="16"/>
      <c r="J805" s="41"/>
    </row>
    <row r="806" spans="1:10" ht="15.75" hidden="1" customHeight="1" x14ac:dyDescent="0.25">
      <c r="A806" s="35"/>
      <c r="B806" s="135"/>
      <c r="C806" s="138"/>
      <c r="D806" s="55"/>
      <c r="E806" s="55"/>
      <c r="F806" s="55"/>
      <c r="G806" s="46"/>
      <c r="H806" s="46"/>
      <c r="I806" s="16"/>
      <c r="J806" s="41"/>
    </row>
    <row r="807" spans="1:10" ht="30.6" hidden="1" customHeight="1" x14ac:dyDescent="0.25">
      <c r="A807" s="35"/>
      <c r="B807" s="78"/>
      <c r="C807" s="138"/>
      <c r="D807" s="55"/>
      <c r="E807" s="55"/>
      <c r="F807" s="55"/>
      <c r="G807" s="46"/>
      <c r="H807" s="46"/>
      <c r="I807" s="16"/>
      <c r="J807" s="41"/>
    </row>
    <row r="808" spans="1:10" ht="15.75" hidden="1" customHeight="1" x14ac:dyDescent="0.25">
      <c r="A808" s="35"/>
      <c r="B808" s="78"/>
      <c r="C808" s="138"/>
      <c r="D808" s="55"/>
      <c r="E808" s="55"/>
      <c r="F808" s="55"/>
      <c r="G808" s="46"/>
      <c r="H808" s="46"/>
      <c r="I808" s="16"/>
      <c r="J808" s="41"/>
    </row>
    <row r="809" spans="1:10" ht="15.75" hidden="1" customHeight="1" x14ac:dyDescent="0.25">
      <c r="A809" s="35"/>
      <c r="B809" s="135"/>
      <c r="C809" s="137">
        <f t="shared" ref="C809:F809" si="296">C810+C811+C812</f>
        <v>0</v>
      </c>
      <c r="D809" s="137"/>
      <c r="E809" s="137"/>
      <c r="F809" s="137">
        <f t="shared" si="296"/>
        <v>0</v>
      </c>
      <c r="G809" s="46"/>
      <c r="H809" s="46"/>
      <c r="I809" s="16"/>
      <c r="J809" s="41"/>
    </row>
    <row r="810" spans="1:10" ht="15.75" hidden="1" customHeight="1" x14ac:dyDescent="0.25">
      <c r="A810" s="35"/>
      <c r="B810" s="135"/>
      <c r="C810" s="137"/>
      <c r="D810" s="52"/>
      <c r="E810" s="52"/>
      <c r="F810" s="52"/>
      <c r="G810" s="46"/>
      <c r="H810" s="46"/>
      <c r="I810" s="16"/>
      <c r="J810" s="41"/>
    </row>
    <row r="811" spans="1:10" ht="15.75" hidden="1" customHeight="1" x14ac:dyDescent="0.25">
      <c r="A811" s="35"/>
      <c r="B811" s="75"/>
      <c r="C811" s="138"/>
      <c r="D811" s="55"/>
      <c r="E811" s="55"/>
      <c r="F811" s="55"/>
      <c r="G811" s="46"/>
      <c r="H811" s="46"/>
      <c r="I811" s="16"/>
      <c r="J811" s="41"/>
    </row>
    <row r="812" spans="1:10" ht="15.75" hidden="1" customHeight="1" x14ac:dyDescent="0.25">
      <c r="A812" s="35"/>
      <c r="B812" s="78"/>
      <c r="C812" s="138"/>
      <c r="D812" s="55"/>
      <c r="E812" s="55"/>
      <c r="F812" s="55"/>
      <c r="G812" s="46"/>
      <c r="H812" s="46"/>
      <c r="I812" s="16"/>
      <c r="J812" s="41"/>
    </row>
    <row r="813" spans="1:10" ht="15.75" hidden="1" customHeight="1" x14ac:dyDescent="0.25">
      <c r="A813" s="35"/>
      <c r="B813" s="78"/>
      <c r="C813" s="138"/>
      <c r="D813" s="55"/>
      <c r="E813" s="55"/>
      <c r="F813" s="55"/>
      <c r="G813" s="46"/>
      <c r="H813" s="46"/>
      <c r="I813" s="16"/>
      <c r="J813" s="41"/>
    </row>
    <row r="814" spans="1:10" ht="25.5" hidden="1" customHeight="1" x14ac:dyDescent="0.25">
      <c r="A814" s="35"/>
      <c r="B814" s="135" t="s">
        <v>125</v>
      </c>
      <c r="C814" s="137">
        <f>C815+C816</f>
        <v>0</v>
      </c>
      <c r="D814" s="137">
        <f t="shared" ref="D814:F814" si="297">D815+D816</f>
        <v>0</v>
      </c>
      <c r="E814" s="137">
        <f t="shared" si="297"/>
        <v>0</v>
      </c>
      <c r="F814" s="137">
        <f t="shared" si="297"/>
        <v>0</v>
      </c>
      <c r="G814" s="137">
        <f t="shared" ref="G814:H814" si="298">G816+G817</f>
        <v>0</v>
      </c>
      <c r="H814" s="137">
        <f t="shared" si="298"/>
        <v>0</v>
      </c>
      <c r="I814" s="9"/>
      <c r="J814" s="41"/>
    </row>
    <row r="815" spans="1:10" ht="23.25" hidden="1" customHeight="1" x14ac:dyDescent="0.25">
      <c r="A815" s="35"/>
      <c r="B815" s="135"/>
      <c r="C815" s="137"/>
      <c r="D815" s="137"/>
      <c r="E815" s="137"/>
      <c r="F815" s="137"/>
      <c r="G815" s="137"/>
      <c r="H815" s="137"/>
      <c r="I815" s="16"/>
      <c r="J815" s="41"/>
    </row>
    <row r="816" spans="1:10" ht="15.75" hidden="1" customHeight="1" x14ac:dyDescent="0.25">
      <c r="A816" s="35"/>
      <c r="B816" s="75"/>
      <c r="C816" s="138"/>
      <c r="D816" s="55"/>
      <c r="E816" s="55"/>
      <c r="F816" s="55"/>
      <c r="G816" s="46"/>
      <c r="H816" s="46"/>
      <c r="I816" s="16"/>
      <c r="J816" s="41"/>
    </row>
    <row r="817" spans="1:10" ht="15.75" hidden="1" customHeight="1" x14ac:dyDescent="0.25">
      <c r="A817" s="35"/>
      <c r="B817" s="75"/>
      <c r="C817" s="138"/>
      <c r="D817" s="55"/>
      <c r="E817" s="55"/>
      <c r="F817" s="55"/>
      <c r="G817" s="46"/>
      <c r="H817" s="46"/>
      <c r="I817" s="16"/>
      <c r="J817" s="41"/>
    </row>
    <row r="818" spans="1:10" ht="25.5" hidden="1" customHeight="1" x14ac:dyDescent="0.25">
      <c r="A818" s="35"/>
      <c r="B818" s="135" t="s">
        <v>48</v>
      </c>
      <c r="C818" s="137">
        <f t="shared" ref="C818:F818" si="299">C819+C820+C821+C822</f>
        <v>0</v>
      </c>
      <c r="D818" s="137">
        <f t="shared" ref="D818:E818" si="300">D819+D820+D821+D822</f>
        <v>0</v>
      </c>
      <c r="E818" s="137">
        <f t="shared" si="300"/>
        <v>0</v>
      </c>
      <c r="F818" s="137">
        <f t="shared" si="299"/>
        <v>0</v>
      </c>
      <c r="G818" s="46"/>
      <c r="H818" s="46"/>
      <c r="I818" s="16"/>
      <c r="J818" s="41"/>
    </row>
    <row r="819" spans="1:10" ht="15.75" hidden="1" customHeight="1" x14ac:dyDescent="0.25">
      <c r="A819" s="35"/>
      <c r="B819" s="135"/>
      <c r="C819" s="138"/>
      <c r="D819" s="55"/>
      <c r="E819" s="55"/>
      <c r="F819" s="55"/>
      <c r="G819" s="46"/>
      <c r="H819" s="46"/>
      <c r="I819" s="16"/>
      <c r="J819" s="41"/>
    </row>
    <row r="820" spans="1:10" ht="15.75" hidden="1" customHeight="1" x14ac:dyDescent="0.25">
      <c r="A820" s="35"/>
      <c r="B820" s="135"/>
      <c r="C820" s="138"/>
      <c r="D820" s="55"/>
      <c r="E820" s="55"/>
      <c r="F820" s="55"/>
      <c r="G820" s="46"/>
      <c r="H820" s="46"/>
      <c r="I820" s="16"/>
      <c r="J820" s="41"/>
    </row>
    <row r="821" spans="1:10" ht="15.75" hidden="1" customHeight="1" x14ac:dyDescent="0.25">
      <c r="A821" s="35"/>
      <c r="B821" s="135"/>
      <c r="C821" s="138"/>
      <c r="D821" s="55"/>
      <c r="E821" s="55"/>
      <c r="F821" s="55"/>
      <c r="G821" s="46"/>
      <c r="H821" s="46"/>
      <c r="I821" s="9"/>
      <c r="J821" s="41"/>
    </row>
    <row r="822" spans="1:10" ht="15.75" hidden="1" customHeight="1" x14ac:dyDescent="0.25">
      <c r="A822" s="35"/>
      <c r="B822" s="135"/>
      <c r="C822" s="138"/>
      <c r="D822" s="55"/>
      <c r="E822" s="55"/>
      <c r="F822" s="55"/>
      <c r="G822" s="46"/>
      <c r="H822" s="46"/>
      <c r="I822" s="9"/>
      <c r="J822" s="41"/>
    </row>
    <row r="823" spans="1:10" ht="15.75" hidden="1" customHeight="1" x14ac:dyDescent="0.25">
      <c r="A823" s="35"/>
      <c r="B823" s="135"/>
      <c r="C823" s="138"/>
      <c r="D823" s="55"/>
      <c r="E823" s="55"/>
      <c r="F823" s="55"/>
      <c r="G823" s="46"/>
      <c r="H823" s="46"/>
      <c r="I823" s="16"/>
      <c r="J823" s="41"/>
    </row>
    <row r="824" spans="1:10" ht="31.5" customHeight="1" x14ac:dyDescent="0.25">
      <c r="A824" s="35"/>
      <c r="B824" s="135" t="s">
        <v>451</v>
      </c>
      <c r="C824" s="137">
        <f>C825+C826+C827+C828</f>
        <v>0</v>
      </c>
      <c r="D824" s="137">
        <f t="shared" ref="D824:F824" si="301">D825+D826+D827+D828</f>
        <v>23629000</v>
      </c>
      <c r="E824" s="137">
        <f t="shared" si="301"/>
        <v>0</v>
      </c>
      <c r="F824" s="137">
        <f t="shared" si="301"/>
        <v>0</v>
      </c>
      <c r="G824" s="46"/>
      <c r="H824" s="46"/>
      <c r="I824" s="16"/>
      <c r="J824" s="41"/>
    </row>
    <row r="825" spans="1:10" ht="15.75" x14ac:dyDescent="0.25">
      <c r="A825" s="35"/>
      <c r="B825" s="135"/>
      <c r="C825" s="137"/>
      <c r="D825" s="138">
        <v>360000</v>
      </c>
      <c r="E825" s="137"/>
      <c r="F825" s="137"/>
      <c r="G825" s="46"/>
      <c r="H825" s="46"/>
      <c r="I825" s="168" t="s">
        <v>514</v>
      </c>
      <c r="J825" s="41"/>
    </row>
    <row r="826" spans="1:10" ht="15.75" hidden="1" customHeight="1" x14ac:dyDescent="0.25">
      <c r="A826" s="35"/>
      <c r="B826" s="135"/>
      <c r="C826" s="137"/>
      <c r="D826" s="138"/>
      <c r="E826" s="138"/>
      <c r="F826" s="137"/>
      <c r="G826" s="46"/>
      <c r="H826" s="46"/>
      <c r="I826" s="16"/>
      <c r="J826" s="41"/>
    </row>
    <row r="827" spans="1:10" ht="15.75" hidden="1" customHeight="1" x14ac:dyDescent="0.25">
      <c r="A827" s="35"/>
      <c r="B827" s="135"/>
      <c r="C827" s="138"/>
      <c r="D827" s="55"/>
      <c r="E827" s="55"/>
      <c r="F827" s="55"/>
      <c r="G827" s="46"/>
      <c r="H827" s="46"/>
      <c r="I827" s="16"/>
      <c r="J827" s="41"/>
    </row>
    <row r="828" spans="1:10" ht="38.25" x14ac:dyDescent="0.25">
      <c r="A828" s="35"/>
      <c r="B828" s="135"/>
      <c r="C828" s="138"/>
      <c r="D828" s="55">
        <f>15468000+4331000+400000+2720000+350000</f>
        <v>23269000</v>
      </c>
      <c r="E828" s="55"/>
      <c r="F828" s="55"/>
      <c r="G828" s="46"/>
      <c r="H828" s="46"/>
      <c r="I828" s="16" t="s">
        <v>512</v>
      </c>
      <c r="J828" s="41"/>
    </row>
    <row r="829" spans="1:10" ht="15.75" hidden="1" customHeight="1" x14ac:dyDescent="0.25">
      <c r="A829" s="35"/>
      <c r="B829" s="135"/>
      <c r="C829" s="138"/>
      <c r="D829" s="55"/>
      <c r="E829" s="55"/>
      <c r="F829" s="55"/>
      <c r="G829" s="46"/>
      <c r="H829" s="46"/>
      <c r="I829" s="16"/>
      <c r="J829" s="41"/>
    </row>
    <row r="830" spans="1:10" ht="15.75" hidden="1" customHeight="1" x14ac:dyDescent="0.25">
      <c r="A830" s="35"/>
      <c r="B830" s="135" t="s">
        <v>25</v>
      </c>
      <c r="C830" s="137">
        <f t="shared" ref="C830:F830" si="302">C831</f>
        <v>0</v>
      </c>
      <c r="D830" s="137">
        <f t="shared" si="302"/>
        <v>0</v>
      </c>
      <c r="E830" s="137">
        <f t="shared" si="302"/>
        <v>0</v>
      </c>
      <c r="F830" s="137">
        <f t="shared" si="302"/>
        <v>0</v>
      </c>
      <c r="G830" s="46"/>
      <c r="H830" s="46"/>
      <c r="I830" s="16"/>
      <c r="J830" s="41"/>
    </row>
    <row r="831" spans="1:10" ht="15.75" hidden="1" customHeight="1" x14ac:dyDescent="0.25">
      <c r="A831" s="35"/>
      <c r="B831" s="135"/>
      <c r="C831" s="138"/>
      <c r="D831" s="55"/>
      <c r="E831" s="55"/>
      <c r="F831" s="55"/>
      <c r="G831" s="46"/>
      <c r="H831" s="46"/>
      <c r="I831" s="16"/>
      <c r="J831" s="41"/>
    </row>
    <row r="832" spans="1:10" ht="15.75" hidden="1" customHeight="1" x14ac:dyDescent="0.25">
      <c r="A832" s="35"/>
      <c r="B832" s="135"/>
      <c r="C832" s="138"/>
      <c r="D832" s="55"/>
      <c r="E832" s="55"/>
      <c r="F832" s="55"/>
      <c r="G832" s="46"/>
      <c r="H832" s="46"/>
      <c r="I832" s="16"/>
      <c r="J832" s="41"/>
    </row>
    <row r="833" spans="1:10" ht="15.75" hidden="1" customHeight="1" x14ac:dyDescent="0.25">
      <c r="A833" s="35"/>
      <c r="B833" s="135"/>
      <c r="C833" s="138"/>
      <c r="D833" s="55"/>
      <c r="E833" s="55"/>
      <c r="F833" s="55"/>
      <c r="G833" s="46"/>
      <c r="H833" s="46"/>
      <c r="I833" s="16"/>
      <c r="J833" s="41"/>
    </row>
    <row r="834" spans="1:10" ht="25.5" hidden="1" customHeight="1" x14ac:dyDescent="0.25">
      <c r="A834" s="35"/>
      <c r="B834" s="135" t="s">
        <v>177</v>
      </c>
      <c r="C834" s="137">
        <f>C835+C836</f>
        <v>0</v>
      </c>
      <c r="D834" s="137">
        <f t="shared" ref="D834:E834" si="303">D835+D836</f>
        <v>0</v>
      </c>
      <c r="E834" s="137">
        <f t="shared" si="303"/>
        <v>0</v>
      </c>
      <c r="F834" s="137">
        <f t="shared" ref="F834:H834" si="304">F835+F836</f>
        <v>0</v>
      </c>
      <c r="G834" s="137">
        <f t="shared" si="304"/>
        <v>0</v>
      </c>
      <c r="H834" s="137">
        <f t="shared" si="304"/>
        <v>0</v>
      </c>
      <c r="I834" s="9"/>
      <c r="J834" s="41"/>
    </row>
    <row r="835" spans="1:10" ht="15.75" hidden="1" customHeight="1" x14ac:dyDescent="0.25">
      <c r="A835" s="35"/>
      <c r="B835" s="135"/>
      <c r="C835" s="137"/>
      <c r="D835" s="138"/>
      <c r="E835" s="138"/>
      <c r="F835" s="137"/>
      <c r="G835" s="46"/>
      <c r="H835" s="46"/>
      <c r="I835" s="16"/>
      <c r="J835" s="41"/>
    </row>
    <row r="836" spans="1:10" ht="15.75" hidden="1" customHeight="1" x14ac:dyDescent="0.25">
      <c r="A836" s="35"/>
      <c r="B836" s="75"/>
      <c r="C836" s="138"/>
      <c r="D836" s="55"/>
      <c r="E836" s="55"/>
      <c r="F836" s="55"/>
      <c r="G836" s="46"/>
      <c r="H836" s="46"/>
      <c r="I836" s="16"/>
      <c r="J836" s="41"/>
    </row>
    <row r="837" spans="1:10" ht="25.5" hidden="1" customHeight="1" x14ac:dyDescent="0.25">
      <c r="A837" s="35"/>
      <c r="B837" s="135" t="s">
        <v>83</v>
      </c>
      <c r="C837" s="137">
        <f t="shared" ref="C837:F837" si="305">C838</f>
        <v>0</v>
      </c>
      <c r="D837" s="137"/>
      <c r="E837" s="137"/>
      <c r="F837" s="137">
        <f t="shared" si="305"/>
        <v>0</v>
      </c>
      <c r="G837" s="46"/>
      <c r="H837" s="46"/>
      <c r="I837" s="16"/>
      <c r="J837" s="41"/>
    </row>
    <row r="838" spans="1:10" ht="15.75" hidden="1" customHeight="1" x14ac:dyDescent="0.25">
      <c r="A838" s="35"/>
      <c r="B838" s="135"/>
      <c r="C838" s="138"/>
      <c r="D838" s="55"/>
      <c r="E838" s="55"/>
      <c r="F838" s="55"/>
      <c r="G838" s="46"/>
      <c r="H838" s="46"/>
      <c r="I838" s="16"/>
      <c r="J838" s="41"/>
    </row>
    <row r="839" spans="1:10" ht="49.5" hidden="1" customHeight="1" x14ac:dyDescent="0.25">
      <c r="A839" s="35"/>
      <c r="B839" s="135" t="s">
        <v>179</v>
      </c>
      <c r="C839" s="137">
        <f>C840+C841</f>
        <v>0</v>
      </c>
      <c r="D839" s="137">
        <f t="shared" ref="D839:F839" si="306">D840+D841</f>
        <v>0</v>
      </c>
      <c r="E839" s="137">
        <f t="shared" si="306"/>
        <v>0</v>
      </c>
      <c r="F839" s="137">
        <f t="shared" si="306"/>
        <v>0</v>
      </c>
      <c r="G839" s="46"/>
      <c r="H839" s="46"/>
      <c r="I839" s="16"/>
      <c r="J839" s="41"/>
    </row>
    <row r="840" spans="1:10" ht="15.75" hidden="1" customHeight="1" x14ac:dyDescent="0.25">
      <c r="A840" s="35"/>
      <c r="B840" s="75"/>
      <c r="C840" s="138"/>
      <c r="D840" s="55"/>
      <c r="E840" s="55"/>
      <c r="F840" s="55"/>
      <c r="G840" s="46"/>
      <c r="H840" s="46"/>
      <c r="I840" s="16"/>
      <c r="J840" s="41"/>
    </row>
    <row r="841" spans="1:10" ht="15.75" hidden="1" customHeight="1" x14ac:dyDescent="0.25">
      <c r="A841" s="35"/>
      <c r="B841" s="135"/>
      <c r="C841" s="138"/>
      <c r="D841" s="55"/>
      <c r="E841" s="55"/>
      <c r="F841" s="55"/>
      <c r="G841" s="46"/>
      <c r="H841" s="46"/>
      <c r="I841" s="16"/>
      <c r="J841" s="41"/>
    </row>
    <row r="842" spans="1:10" ht="15.75" hidden="1" customHeight="1" x14ac:dyDescent="0.25">
      <c r="A842" s="35"/>
      <c r="B842" s="135"/>
      <c r="C842" s="138"/>
      <c r="D842" s="55"/>
      <c r="E842" s="55"/>
      <c r="F842" s="55"/>
      <c r="G842" s="46"/>
      <c r="H842" s="46"/>
      <c r="I842" s="16"/>
      <c r="J842" s="41"/>
    </row>
    <row r="843" spans="1:10" ht="15.75" hidden="1" customHeight="1" x14ac:dyDescent="0.25">
      <c r="A843" s="35"/>
      <c r="B843" s="135"/>
      <c r="C843" s="138"/>
      <c r="D843" s="55"/>
      <c r="E843" s="55"/>
      <c r="F843" s="55"/>
      <c r="G843" s="46"/>
      <c r="H843" s="46"/>
      <c r="I843" s="9"/>
      <c r="J843" s="41"/>
    </row>
    <row r="844" spans="1:10" ht="49.5" hidden="1" customHeight="1" x14ac:dyDescent="0.25">
      <c r="A844" s="35"/>
      <c r="B844" s="136" t="s">
        <v>241</v>
      </c>
      <c r="C844" s="52">
        <f t="shared" ref="C844:F844" si="307">C845+C846</f>
        <v>0</v>
      </c>
      <c r="D844" s="52">
        <f t="shared" ref="D844:E844" si="308">D845+D846</f>
        <v>0</v>
      </c>
      <c r="E844" s="52">
        <f t="shared" si="308"/>
        <v>0</v>
      </c>
      <c r="F844" s="52">
        <f t="shared" si="307"/>
        <v>0</v>
      </c>
      <c r="G844" s="52">
        <f>G846</f>
        <v>0</v>
      </c>
      <c r="H844" s="52">
        <f>H846</f>
        <v>0</v>
      </c>
      <c r="I844" s="9"/>
      <c r="J844" s="41"/>
    </row>
    <row r="845" spans="1:10" ht="15.75" hidden="1" customHeight="1" x14ac:dyDescent="0.25">
      <c r="A845" s="35"/>
      <c r="B845" s="136"/>
      <c r="C845" s="52"/>
      <c r="D845" s="52"/>
      <c r="E845" s="52"/>
      <c r="F845" s="52"/>
      <c r="G845" s="52"/>
      <c r="H845" s="52"/>
      <c r="I845" s="16"/>
      <c r="J845" s="41"/>
    </row>
    <row r="846" spans="1:10" ht="15.75" hidden="1" customHeight="1" x14ac:dyDescent="0.25">
      <c r="A846" s="35"/>
      <c r="B846" s="75"/>
      <c r="C846" s="138"/>
      <c r="D846" s="55"/>
      <c r="E846" s="55"/>
      <c r="F846" s="55"/>
      <c r="G846" s="46"/>
      <c r="H846" s="46"/>
      <c r="I846" s="16"/>
      <c r="J846" s="41"/>
    </row>
    <row r="847" spans="1:10" ht="35.25" hidden="1" customHeight="1" x14ac:dyDescent="0.25">
      <c r="A847" s="35"/>
      <c r="B847" s="70" t="s">
        <v>73</v>
      </c>
      <c r="C847" s="112">
        <f t="shared" ref="C847:F847" si="309">C848+C849</f>
        <v>0</v>
      </c>
      <c r="D847" s="112"/>
      <c r="E847" s="112"/>
      <c r="F847" s="112">
        <f t="shared" si="309"/>
        <v>0</v>
      </c>
      <c r="G847" s="92"/>
      <c r="H847" s="92"/>
      <c r="I847" s="9"/>
      <c r="J847" s="41"/>
    </row>
    <row r="848" spans="1:10" ht="15.75" hidden="1" customHeight="1" x14ac:dyDescent="0.25">
      <c r="A848" s="35"/>
      <c r="B848" s="75"/>
      <c r="C848" s="113"/>
      <c r="D848" s="113"/>
      <c r="E848" s="113"/>
      <c r="F848" s="113"/>
      <c r="G848" s="92"/>
      <c r="H848" s="92"/>
      <c r="I848" s="9"/>
      <c r="J848" s="41"/>
    </row>
    <row r="849" spans="1:11" ht="15.75" hidden="1" customHeight="1" x14ac:dyDescent="0.25">
      <c r="A849" s="35"/>
      <c r="B849" s="37"/>
      <c r="C849" s="113"/>
      <c r="D849" s="113"/>
      <c r="E849" s="113"/>
      <c r="F849" s="113"/>
      <c r="G849" s="92"/>
      <c r="H849" s="92"/>
      <c r="I849" s="14"/>
      <c r="J849" s="41"/>
    </row>
    <row r="850" spans="1:11" ht="25.5" hidden="1" customHeight="1" x14ac:dyDescent="0.25">
      <c r="A850" s="35"/>
      <c r="B850" s="70" t="s">
        <v>187</v>
      </c>
      <c r="C850" s="112">
        <f t="shared" ref="C850:F850" si="310">C851+C871+C872+C873</f>
        <v>0</v>
      </c>
      <c r="D850" s="112">
        <f t="shared" ref="D850:E850" si="311">D851+D871+D872+D873</f>
        <v>0</v>
      </c>
      <c r="E850" s="112">
        <f t="shared" si="311"/>
        <v>0</v>
      </c>
      <c r="F850" s="112">
        <f t="shared" si="310"/>
        <v>0</v>
      </c>
      <c r="G850" s="92"/>
      <c r="H850" s="92"/>
      <c r="I850" s="9"/>
      <c r="J850" s="41"/>
    </row>
    <row r="851" spans="1:11" ht="15.75" hidden="1" customHeight="1" x14ac:dyDescent="0.25">
      <c r="A851" s="35"/>
      <c r="B851" s="70"/>
      <c r="C851" s="113"/>
      <c r="D851" s="113"/>
      <c r="E851" s="113"/>
      <c r="F851" s="113"/>
      <c r="G851" s="92"/>
      <c r="H851" s="92"/>
      <c r="I851" s="16"/>
      <c r="J851" s="41"/>
    </row>
    <row r="852" spans="1:11" ht="47.45" hidden="1" customHeight="1" x14ac:dyDescent="0.25">
      <c r="A852" s="35"/>
      <c r="B852" s="2" t="s">
        <v>361</v>
      </c>
      <c r="C852" s="112">
        <f>C853+C854</f>
        <v>0</v>
      </c>
      <c r="D852" s="112">
        <f t="shared" ref="D852:F852" si="312">D853+D854</f>
        <v>0</v>
      </c>
      <c r="E852" s="112">
        <f t="shared" si="312"/>
        <v>0</v>
      </c>
      <c r="F852" s="112">
        <f t="shared" si="312"/>
        <v>0</v>
      </c>
      <c r="G852" s="92"/>
      <c r="H852" s="92"/>
      <c r="I852" s="16"/>
      <c r="J852" s="41"/>
    </row>
    <row r="853" spans="1:11" ht="15.75" hidden="1" customHeight="1" x14ac:dyDescent="0.25">
      <c r="A853" s="35"/>
      <c r="B853" s="70"/>
      <c r="C853" s="113"/>
      <c r="D853" s="113"/>
      <c r="E853" s="113"/>
      <c r="F853" s="113"/>
      <c r="G853" s="92"/>
      <c r="H853" s="92"/>
      <c r="I853" s="16"/>
      <c r="J853" s="41"/>
    </row>
    <row r="854" spans="1:11" ht="15.75" hidden="1" customHeight="1" x14ac:dyDescent="0.25">
      <c r="A854" s="35"/>
      <c r="B854" s="70"/>
      <c r="C854" s="113"/>
      <c r="D854" s="113"/>
      <c r="E854" s="113"/>
      <c r="F854" s="113"/>
      <c r="G854" s="92"/>
      <c r="H854" s="92"/>
      <c r="I854" s="16"/>
      <c r="J854" s="41"/>
    </row>
    <row r="855" spans="1:11" ht="50.45" hidden="1" customHeight="1" x14ac:dyDescent="0.25">
      <c r="A855" s="35"/>
      <c r="B855" s="2" t="s">
        <v>362</v>
      </c>
      <c r="C855" s="112">
        <f>C856+C857</f>
        <v>0</v>
      </c>
      <c r="D855" s="112">
        <f t="shared" ref="D855:F855" si="313">D856+D857</f>
        <v>0</v>
      </c>
      <c r="E855" s="112">
        <f t="shared" si="313"/>
        <v>0</v>
      </c>
      <c r="F855" s="112">
        <f t="shared" si="313"/>
        <v>0</v>
      </c>
      <c r="G855" s="92"/>
      <c r="H855" s="92"/>
      <c r="I855" s="16"/>
      <c r="J855" s="41"/>
    </row>
    <row r="856" spans="1:11" ht="15.75" hidden="1" customHeight="1" x14ac:dyDescent="0.25">
      <c r="A856" s="35"/>
      <c r="B856" s="3"/>
      <c r="C856" s="113"/>
      <c r="D856" s="113"/>
      <c r="E856" s="113"/>
      <c r="F856" s="113"/>
      <c r="G856" s="92"/>
      <c r="H856" s="92"/>
      <c r="I856" s="16"/>
      <c r="J856" s="41"/>
    </row>
    <row r="857" spans="1:11" ht="30" hidden="1" customHeight="1" x14ac:dyDescent="0.25">
      <c r="A857" s="35"/>
      <c r="B857" s="3"/>
      <c r="C857" s="113"/>
      <c r="D857" s="113"/>
      <c r="E857" s="113"/>
      <c r="F857" s="113"/>
      <c r="G857" s="92"/>
      <c r="H857" s="92"/>
      <c r="I857" s="16"/>
      <c r="J857" s="41"/>
    </row>
    <row r="858" spans="1:11" ht="38.25" x14ac:dyDescent="0.25">
      <c r="A858" s="35"/>
      <c r="B858" s="2" t="s">
        <v>452</v>
      </c>
      <c r="C858" s="112">
        <f>C859+C860</f>
        <v>0</v>
      </c>
      <c r="D858" s="112">
        <f t="shared" ref="D858:F858" si="314">D859+D860</f>
        <v>19598000</v>
      </c>
      <c r="E858" s="112">
        <f t="shared" si="314"/>
        <v>0</v>
      </c>
      <c r="F858" s="112">
        <f t="shared" si="314"/>
        <v>0</v>
      </c>
      <c r="G858" s="92"/>
      <c r="H858" s="92"/>
      <c r="I858" s="16"/>
      <c r="J858" s="41"/>
    </row>
    <row r="859" spans="1:11" ht="15.75" hidden="1" customHeight="1" x14ac:dyDescent="0.25">
      <c r="A859" s="35"/>
      <c r="B859" s="3"/>
      <c r="C859" s="113"/>
      <c r="D859" s="113"/>
      <c r="E859" s="113"/>
      <c r="F859" s="113"/>
      <c r="G859" s="92"/>
      <c r="H859" s="92"/>
      <c r="I859" s="16"/>
      <c r="J859" s="41"/>
    </row>
    <row r="860" spans="1:11" ht="38.25" x14ac:dyDescent="0.25">
      <c r="A860" s="35"/>
      <c r="B860" s="3"/>
      <c r="C860" s="113"/>
      <c r="D860" s="113">
        <v>19598000</v>
      </c>
      <c r="E860" s="113"/>
      <c r="F860" s="113"/>
      <c r="G860" s="92"/>
      <c r="H860" s="92"/>
      <c r="I860" s="168" t="s">
        <v>513</v>
      </c>
      <c r="J860" s="41"/>
      <c r="K860" s="161">
        <f>C874+D874-F874+12287233</f>
        <v>4828535468</v>
      </c>
    </row>
    <row r="861" spans="1:11" ht="39.6" hidden="1" customHeight="1" x14ac:dyDescent="0.25">
      <c r="A861" s="35"/>
      <c r="B861" s="2" t="s">
        <v>363</v>
      </c>
      <c r="C861" s="112">
        <f>C862+C863</f>
        <v>0</v>
      </c>
      <c r="D861" s="112">
        <f t="shared" ref="D861:F861" si="315">D862+D863</f>
        <v>0</v>
      </c>
      <c r="E861" s="112">
        <f t="shared" si="315"/>
        <v>0</v>
      </c>
      <c r="F861" s="112">
        <f t="shared" si="315"/>
        <v>0</v>
      </c>
      <c r="G861" s="92"/>
      <c r="H861" s="92"/>
      <c r="I861" s="104"/>
      <c r="J861" s="41"/>
    </row>
    <row r="862" spans="1:11" ht="15.75" hidden="1" customHeight="1" x14ac:dyDescent="0.25">
      <c r="A862" s="35"/>
      <c r="B862" s="3"/>
      <c r="C862" s="113"/>
      <c r="D862" s="113"/>
      <c r="E862" s="113"/>
      <c r="F862" s="113"/>
      <c r="G862" s="92"/>
      <c r="H862" s="92"/>
      <c r="I862" s="104"/>
      <c r="J862" s="41"/>
    </row>
    <row r="863" spans="1:11" ht="15.75" hidden="1" customHeight="1" x14ac:dyDescent="0.25">
      <c r="A863" s="35"/>
      <c r="B863" s="3"/>
      <c r="C863" s="113"/>
      <c r="D863" s="113"/>
      <c r="E863" s="113"/>
      <c r="F863" s="113"/>
      <c r="G863" s="92"/>
      <c r="H863" s="92"/>
      <c r="I863" s="104"/>
      <c r="J863" s="41"/>
    </row>
    <row r="864" spans="1:11" ht="45.6" hidden="1" customHeight="1" x14ac:dyDescent="0.25">
      <c r="A864" s="35"/>
      <c r="B864" s="2" t="s">
        <v>364</v>
      </c>
      <c r="C864" s="112">
        <f>C865+C866+C867</f>
        <v>0</v>
      </c>
      <c r="D864" s="112">
        <f t="shared" ref="D864:F864" si="316">D865+D866+D867</f>
        <v>0</v>
      </c>
      <c r="E864" s="112">
        <f t="shared" si="316"/>
        <v>0</v>
      </c>
      <c r="F864" s="112">
        <f t="shared" si="316"/>
        <v>0</v>
      </c>
      <c r="G864" s="92"/>
      <c r="H864" s="92"/>
      <c r="I864" s="104"/>
      <c r="J864" s="41"/>
    </row>
    <row r="865" spans="1:16" ht="15.75" hidden="1" customHeight="1" x14ac:dyDescent="0.25">
      <c r="A865" s="35"/>
      <c r="B865" s="3"/>
      <c r="C865" s="113"/>
      <c r="D865" s="113"/>
      <c r="E865" s="113"/>
      <c r="F865" s="113"/>
      <c r="G865" s="92"/>
      <c r="H865" s="92"/>
      <c r="I865" s="104"/>
      <c r="J865" s="41"/>
    </row>
    <row r="866" spans="1:16" ht="15.75" hidden="1" customHeight="1" x14ac:dyDescent="0.25">
      <c r="A866" s="35"/>
      <c r="B866" s="70"/>
      <c r="C866" s="113"/>
      <c r="D866" s="113"/>
      <c r="E866" s="113"/>
      <c r="F866" s="113"/>
      <c r="G866" s="92"/>
      <c r="H866" s="92"/>
      <c r="I866" s="104"/>
      <c r="J866" s="41"/>
      <c r="P866" s="160"/>
    </row>
    <row r="867" spans="1:16" ht="15.75" hidden="1" customHeight="1" x14ac:dyDescent="0.25">
      <c r="A867" s="35"/>
      <c r="B867" s="70"/>
      <c r="C867" s="113"/>
      <c r="D867" s="113"/>
      <c r="E867" s="113"/>
      <c r="F867" s="113"/>
      <c r="G867" s="92"/>
      <c r="H867" s="92"/>
      <c r="I867" s="42"/>
      <c r="J867" s="41"/>
    </row>
    <row r="868" spans="1:16" ht="15.75" hidden="1" customHeight="1" x14ac:dyDescent="0.25">
      <c r="A868" s="35"/>
      <c r="B868" s="70"/>
      <c r="C868" s="113"/>
      <c r="D868" s="113"/>
      <c r="E868" s="113"/>
      <c r="F868" s="113"/>
      <c r="G868" s="92"/>
      <c r="H868" s="92"/>
      <c r="I868" s="42"/>
      <c r="J868" s="41"/>
    </row>
    <row r="869" spans="1:16" ht="15.75" hidden="1" customHeight="1" x14ac:dyDescent="0.25">
      <c r="A869" s="35"/>
      <c r="B869" s="70"/>
      <c r="C869" s="113"/>
      <c r="D869" s="113"/>
      <c r="E869" s="113"/>
      <c r="F869" s="113"/>
      <c r="G869" s="92"/>
      <c r="H869" s="92"/>
      <c r="I869" s="42"/>
      <c r="J869" s="41"/>
    </row>
    <row r="870" spans="1:16" ht="15.75" hidden="1" customHeight="1" x14ac:dyDescent="0.25">
      <c r="A870" s="35"/>
      <c r="B870" s="70"/>
      <c r="C870" s="113"/>
      <c r="D870" s="113"/>
      <c r="E870" s="113"/>
      <c r="F870" s="113"/>
      <c r="G870" s="92"/>
      <c r="H870" s="92"/>
      <c r="I870" s="42"/>
      <c r="J870" s="41"/>
    </row>
    <row r="871" spans="1:16" ht="15.75" hidden="1" customHeight="1" x14ac:dyDescent="0.25">
      <c r="A871" s="35"/>
      <c r="B871" s="70"/>
      <c r="C871" s="113"/>
      <c r="D871" s="113"/>
      <c r="E871" s="113"/>
      <c r="F871" s="113"/>
      <c r="G871" s="92"/>
      <c r="H871" s="92"/>
      <c r="I871" s="42"/>
      <c r="J871" s="41"/>
    </row>
    <row r="872" spans="1:16" ht="15.75" hidden="1" customHeight="1" x14ac:dyDescent="0.25">
      <c r="A872" s="35"/>
      <c r="B872" s="37"/>
      <c r="C872" s="113"/>
      <c r="D872" s="113"/>
      <c r="E872" s="113"/>
      <c r="F872" s="113"/>
      <c r="G872" s="92"/>
      <c r="H872" s="92"/>
      <c r="I872" s="42"/>
      <c r="J872" s="41"/>
    </row>
    <row r="873" spans="1:16" ht="15.75" hidden="1" customHeight="1" x14ac:dyDescent="0.25">
      <c r="A873" s="35"/>
      <c r="B873" s="37"/>
      <c r="C873" s="113"/>
      <c r="D873" s="113"/>
      <c r="E873" s="113"/>
      <c r="F873" s="113"/>
      <c r="G873" s="92"/>
      <c r="H873" s="92"/>
      <c r="I873" s="42"/>
      <c r="J873" s="41"/>
    </row>
    <row r="874" spans="1:16" ht="18" customHeight="1" x14ac:dyDescent="0.25">
      <c r="A874" s="35"/>
      <c r="B874" s="140" t="s">
        <v>74</v>
      </c>
      <c r="C874" s="49">
        <f>C669+C622+C636+C594+C586+C525+C489+C477+C435+C413+C386+C356+C340+C328+C284+C261+C226+C212+C186+C158+C107+C49+C9+C610</f>
        <v>2646316041</v>
      </c>
      <c r="D874" s="49">
        <f>D669+D622+D636+D594+D586+D525+D489+D477+D435+D413+D386+D356+D340+D328+D284+D261+D226+D212+D186+D158+D107+D49+D9+D610</f>
        <v>2184745817</v>
      </c>
      <c r="E874" s="49">
        <f>E669+E622+E636+E594+E586+E525+E489+E477+E435+E413+E386+E356+E340+E328+E284+E261+E226+E212+E186+E158+E107+E49+E9+E610</f>
        <v>1261369733</v>
      </c>
      <c r="F874" s="49">
        <f>F669+F622+F636+F594+F586+F525+F489+F477+F435+F413+F386+F356+F340+F328+F284+F261+F226+F212+F186+F158+F107+F49+F9+F610</f>
        <v>14813623</v>
      </c>
      <c r="G874" s="46"/>
      <c r="H874" s="46"/>
      <c r="I874" s="92"/>
      <c r="J874" s="41"/>
    </row>
    <row r="875" spans="1:16" ht="15.75" x14ac:dyDescent="0.25">
      <c r="A875" s="152"/>
      <c r="B875" s="33"/>
      <c r="C875" s="159"/>
      <c r="D875" s="161"/>
      <c r="E875" s="161"/>
      <c r="F875" s="161"/>
      <c r="G875" s="159"/>
      <c r="H875" s="159"/>
      <c r="I875" s="34"/>
      <c r="J875" s="41"/>
    </row>
    <row r="876" spans="1:16" x14ac:dyDescent="0.2">
      <c r="D876" s="160"/>
      <c r="E876" s="160"/>
      <c r="F876" s="160"/>
    </row>
    <row r="878" spans="1:16" x14ac:dyDescent="0.2">
      <c r="D878" s="160"/>
      <c r="E878" s="160"/>
      <c r="F878" s="160"/>
    </row>
  </sheetData>
  <mergeCells count="13">
    <mergeCell ref="I572:I573"/>
    <mergeCell ref="B532:B533"/>
    <mergeCell ref="I402:I403"/>
    <mergeCell ref="H203:H204"/>
    <mergeCell ref="B338:B339"/>
    <mergeCell ref="B528:B530"/>
    <mergeCell ref="A4:I4"/>
    <mergeCell ref="C6:C8"/>
    <mergeCell ref="F6:F8"/>
    <mergeCell ref="I6:I8"/>
    <mergeCell ref="A6:A8"/>
    <mergeCell ref="B6:B8"/>
    <mergeCell ref="D6:E7"/>
  </mergeCells>
  <phoneticPr fontId="0" type="noConversion"/>
  <printOptions horizontalCentered="1"/>
  <pageMargins left="0.15748031496062992" right="0.15748031496062992" top="0.35433070866141736" bottom="0.27559055118110237" header="0.15748031496062992" footer="0.27559055118110237"/>
  <pageSetup paperSize="9" scale="80" orientation="landscape" r:id="rId1"/>
  <headerFooter differentFirst="1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Гужов Максим Владимирович</cp:lastModifiedBy>
  <cp:lastPrinted>2017-02-01T12:44:02Z</cp:lastPrinted>
  <dcterms:created xsi:type="dcterms:W3CDTF">2009-11-20T12:52:24Z</dcterms:created>
  <dcterms:modified xsi:type="dcterms:W3CDTF">2017-02-01T14:17:09Z</dcterms:modified>
</cp:coreProperties>
</file>